
<file path=[Content_Types].xml><?xml version="1.0" encoding="utf-8"?>
<Types xmlns="http://schemas.openxmlformats.org/package/2006/content-types">
  <Default Extension="png" ContentType="image/png"/>
  <Default Extension="svg" ContentType="image/svg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\Mohamed Naser\N\Nasergy\5- Courses\Not Free\2- Six Sigma\9 Six Sigma\SSYB\SSYB Course-Arabic\"/>
    </mc:Choice>
  </mc:AlternateContent>
  <xr:revisionPtr revIDLastSave="0" documentId="10_ncr:8100000_{94B73C0A-B2A9-4446-BDFF-570841DA95FE}" xr6:coauthVersionLast="34" xr6:coauthVersionMax="45" xr10:uidLastSave="{00000000-0000-0000-0000-000000000000}"/>
  <bookViews>
    <workbookView xWindow="-105" yWindow="-105" windowWidth="23250" windowHeight="12570" xr2:uid="{231AB57B-94AC-FA49-B7A6-BB01E0F1A0F3}"/>
  </bookViews>
  <sheets>
    <sheet name="6Sigma" sheetId="1" r:id="rId1"/>
    <sheet name="Fishbone" sheetId="3" r:id="rId2"/>
    <sheet name="Check Sheet" sheetId="2" r:id="rId3"/>
    <sheet name="Histogram" sheetId="5" r:id="rId4"/>
    <sheet name="Pareto" sheetId="4" r:id="rId5"/>
    <sheet name="RACI" sheetId="7" r:id="rId6"/>
    <sheet name="FMEA" sheetId="8" r:id="rId7"/>
    <sheet name="Process Capability" sheetId="6" r:id="rId8"/>
    <sheet name="Solution Design Matrix" sheetId="9" r:id="rId9"/>
  </sheets>
  <definedNames>
    <definedName name="_xlchart.v1.0" hidden="1">Pareto!$C$8</definedName>
    <definedName name="_xlchart.v1.1" hidden="1">Pareto!$C$9:$C$14</definedName>
    <definedName name="_xlchart.v1.2" hidden="1">Pareto!$E$9:$E$14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6" l="1"/>
  <c r="E14" i="4"/>
  <c r="E13" i="4"/>
  <c r="I19" i="9" l="1"/>
  <c r="G19" i="9"/>
  <c r="I17" i="9"/>
  <c r="H17" i="9"/>
  <c r="I16" i="9"/>
  <c r="H16" i="9"/>
  <c r="I15" i="9"/>
  <c r="H15" i="9"/>
  <c r="G14" i="9"/>
  <c r="D29" i="6"/>
  <c r="D28" i="6"/>
  <c r="D27" i="6"/>
  <c r="D26" i="6"/>
  <c r="D25" i="6"/>
  <c r="D38" i="6"/>
  <c r="D37" i="6"/>
  <c r="C37" i="6"/>
  <c r="D36" i="6"/>
  <c r="C35" i="6" s="1"/>
  <c r="C36" i="6"/>
  <c r="D35" i="6"/>
  <c r="C34" i="6" s="1"/>
  <c r="D34" i="6"/>
  <c r="C33" i="6" s="1"/>
  <c r="E19" i="6"/>
  <c r="E20" i="6" s="1"/>
  <c r="D15" i="6"/>
  <c r="D14" i="6"/>
  <c r="D13" i="6"/>
  <c r="D12" i="6"/>
  <c r="D11" i="6"/>
  <c r="D10" i="6"/>
  <c r="D9" i="6"/>
  <c r="D8" i="6"/>
  <c r="D7" i="6"/>
  <c r="L5" i="8"/>
  <c r="E15" i="5" l="1"/>
  <c r="E14" i="5"/>
  <c r="E13" i="5"/>
  <c r="E12" i="5"/>
  <c r="E11" i="5"/>
  <c r="E10" i="5"/>
  <c r="E12" i="4"/>
  <c r="E11" i="4"/>
  <c r="E10" i="4"/>
  <c r="E9" i="4"/>
  <c r="R14" i="2"/>
  <c r="R11" i="2"/>
  <c r="R15" i="2"/>
  <c r="R13" i="2"/>
  <c r="R12" i="2"/>
  <c r="R10" i="2"/>
  <c r="Q16" i="2"/>
  <c r="O16" i="2"/>
  <c r="M16" i="2"/>
  <c r="K16" i="2"/>
  <c r="I16" i="2"/>
  <c r="G16" i="2"/>
  <c r="E16" i="2"/>
  <c r="E16" i="5" l="1"/>
  <c r="F16" i="5" s="1"/>
  <c r="E15" i="4"/>
  <c r="F15" i="4" s="1"/>
  <c r="R16" i="2"/>
  <c r="D19" i="1"/>
  <c r="D18" i="1"/>
  <c r="C18" i="1"/>
  <c r="D15" i="1"/>
  <c r="C14" i="1" s="1"/>
  <c r="D16" i="1"/>
  <c r="C15" i="1" s="1"/>
  <c r="C17" i="1"/>
  <c r="D17" i="1"/>
  <c r="C16" i="1" s="1"/>
  <c r="D9" i="1"/>
  <c r="D8" i="1"/>
  <c r="D7" i="1"/>
  <c r="D6" i="1"/>
  <c r="D5" i="1"/>
  <c r="F14" i="5" l="1"/>
  <c r="F12" i="5"/>
  <c r="F10" i="5"/>
  <c r="F13" i="5"/>
  <c r="F11" i="5"/>
  <c r="F10" i="4"/>
  <c r="F9" i="4"/>
  <c r="F13" i="4"/>
  <c r="F12" i="4"/>
  <c r="F15" i="5"/>
  <c r="F11" i="4"/>
  <c r="F14" i="4"/>
  <c r="S15" i="2"/>
  <c r="S16" i="2"/>
  <c r="S13" i="2"/>
  <c r="S11" i="2"/>
  <c r="S12" i="2"/>
  <c r="S10" i="2"/>
  <c r="S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tc={4A1998F5-1654-334F-BD6B-A40B2849FF38}</author>
  </authors>
  <commentList>
    <comment ref="G5" authorId="0" shapeId="0" xr:uid="{4A1998F5-1654-334F-BD6B-A40B2849FF38}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You set Zero for each of all the criterias of the existed project</t>
        </r>
      </text>
    </comment>
  </commentList>
</comments>
</file>

<file path=xl/sharedStrings.xml><?xml version="1.0" encoding="utf-8"?>
<sst xmlns="http://schemas.openxmlformats.org/spreadsheetml/2006/main" count="291" uniqueCount="159">
  <si>
    <t>Six Sigma Table</t>
  </si>
  <si>
    <t>Sigma Level</t>
  </si>
  <si>
    <t>Defect Rate</t>
  </si>
  <si>
    <t>Yield</t>
  </si>
  <si>
    <t>For</t>
  </si>
  <si>
    <t>Opportunities</t>
  </si>
  <si>
    <t>Sigma Level Range</t>
  </si>
  <si>
    <t>From</t>
  </si>
  <si>
    <t>To</t>
  </si>
  <si>
    <t>Open</t>
  </si>
  <si>
    <t>https://www.isixsigma.com/process-sigma-calculator/</t>
  </si>
  <si>
    <t>Standard Dev</t>
  </si>
  <si>
    <t>A</t>
  </si>
  <si>
    <t>B</t>
  </si>
  <si>
    <t>C</t>
  </si>
  <si>
    <t>Specification Limit (+/-)</t>
  </si>
  <si>
    <t>X</t>
  </si>
  <si>
    <t>Y</t>
  </si>
  <si>
    <t>Z=X/Y</t>
  </si>
  <si>
    <t>Calculating Six Sigma from the Standard Deviation</t>
  </si>
  <si>
    <t>The problem</t>
  </si>
  <si>
    <t>The main root cause</t>
  </si>
  <si>
    <t>The detailed root cause</t>
  </si>
  <si>
    <t>Sr</t>
  </si>
  <si>
    <t>Error- Deffect- Problem</t>
  </si>
  <si>
    <t>Tired</t>
  </si>
  <si>
    <t>Busy at Work</t>
  </si>
  <si>
    <t>Do house work</t>
  </si>
  <si>
    <t>Lazy</t>
  </si>
  <si>
    <t>No enough resources</t>
  </si>
  <si>
    <t>Lack of time management</t>
  </si>
  <si>
    <t>Total</t>
  </si>
  <si>
    <t>I</t>
  </si>
  <si>
    <t>Check Sheet for My Master Degree Monthly Study Defects</t>
  </si>
  <si>
    <t xml:space="preserve">This Check Sheet indicates the difficulties witnessed for a studen during his master degree study. A Tally was kept on each problem on weekly basis. </t>
  </si>
  <si>
    <t xml:space="preserve">The main purpose of the check sheet is to ensure that the data collected is collected carefully and accurately by operating personnel. </t>
  </si>
  <si>
    <t>Data should be collected in such a manner that it can be quickly and easily used and analyzed.</t>
  </si>
  <si>
    <t>Jan</t>
  </si>
  <si>
    <t>Feb</t>
  </si>
  <si>
    <t>Mar</t>
  </si>
  <si>
    <t>Sep</t>
  </si>
  <si>
    <t>Oct</t>
  </si>
  <si>
    <t>Nov</t>
  </si>
  <si>
    <t>Dec</t>
  </si>
  <si>
    <t>III</t>
  </si>
  <si>
    <t>IIIII</t>
  </si>
  <si>
    <t>II</t>
  </si>
  <si>
    <t xml:space="preserve">III </t>
  </si>
  <si>
    <t xml:space="preserve">II </t>
  </si>
  <si>
    <t>Histogram is vital graphing tool that exhibits the relative frequency or occurrence of continuous data values, revealing where the most recurrent values are located and the data is distributed.</t>
  </si>
  <si>
    <t>The histograms employ the data from check sheet as input and display the frequency distribution of those numerical data, which are illustrated below.</t>
  </si>
  <si>
    <t>IIIII-IIIII</t>
  </si>
  <si>
    <t>%</t>
  </si>
  <si>
    <t>IIIII-IIII</t>
  </si>
  <si>
    <t>Histogram for My Master Degree Monthly Study Defects</t>
  </si>
  <si>
    <t>A Pareto diagram, also called 80/20 rule, is used to graphically abridge and display the relative significance of the differences between clusters of data i.e., separating the vital few</t>
  </si>
  <si>
    <t>causes (20%) that account for a dominant share of quality loss (80%).</t>
  </si>
  <si>
    <t>The Pareto diagram is based on Pareto principle, which states that few of the defects accounts for most of the effects.</t>
  </si>
  <si>
    <t>Pareto Diagram</t>
  </si>
  <si>
    <t xml:space="preserve">Check Sheet </t>
  </si>
  <si>
    <t xml:space="preserve">Histogram </t>
  </si>
  <si>
    <t>Contract</t>
  </si>
  <si>
    <t>Contract / Agreement</t>
  </si>
  <si>
    <t>Approved BOQ</t>
  </si>
  <si>
    <t>Initial Budget</t>
  </si>
  <si>
    <t>IFC Drawings</t>
  </si>
  <si>
    <t>contract Manager</t>
  </si>
  <si>
    <t>R</t>
  </si>
  <si>
    <t>contract Engineer</t>
  </si>
  <si>
    <t xml:space="preserve">R </t>
  </si>
  <si>
    <t>PM</t>
  </si>
  <si>
    <t>operation manager</t>
  </si>
  <si>
    <t>Engineering</t>
  </si>
  <si>
    <t>Review IFC</t>
  </si>
  <si>
    <t>Raise RFI</t>
  </si>
  <si>
    <t>Solve issues</t>
  </si>
  <si>
    <t>Sumbit shop dwg</t>
  </si>
  <si>
    <t>Attend tech meetings</t>
  </si>
  <si>
    <t>Solve sever issues</t>
  </si>
  <si>
    <t>engineering manager</t>
  </si>
  <si>
    <t>engineering coordinator</t>
  </si>
  <si>
    <t>designer</t>
  </si>
  <si>
    <t>Construction</t>
  </si>
  <si>
    <t>Site plan</t>
  </si>
  <si>
    <t>Erection work</t>
  </si>
  <si>
    <t>Equipments</t>
  </si>
  <si>
    <t>Site meeting</t>
  </si>
  <si>
    <t>site engineer</t>
  </si>
  <si>
    <t>site manager</t>
  </si>
  <si>
    <t>RACI</t>
  </si>
  <si>
    <t>Responsible</t>
  </si>
  <si>
    <t>Accountable</t>
  </si>
  <si>
    <t>Consult</t>
  </si>
  <si>
    <t>Infor</t>
  </si>
  <si>
    <t>Process/ Operation</t>
  </si>
  <si>
    <t>Potential Failure Mode</t>
  </si>
  <si>
    <t>Potential Failure Effect</t>
  </si>
  <si>
    <t>Potential Causes</t>
  </si>
  <si>
    <t>Null Hypothesis</t>
  </si>
  <si>
    <t>Probability</t>
  </si>
  <si>
    <t>Detection Rate</t>
  </si>
  <si>
    <t>Risk Priority Number</t>
  </si>
  <si>
    <t>Recommendation/ Corrective Actions</t>
  </si>
  <si>
    <t>The Car is not working</t>
  </si>
  <si>
    <t xml:space="preserve">Goin to work </t>
  </si>
  <si>
    <t>delay in my arrival</t>
  </si>
  <si>
    <t>The battery is dead</t>
  </si>
  <si>
    <t xml:space="preserve">Current Controls
</t>
  </si>
  <si>
    <t>Get an external power connection</t>
  </si>
  <si>
    <t xml:space="preserve">Severity
</t>
  </si>
  <si>
    <t>(1 to 10)</t>
  </si>
  <si>
    <t xml:space="preserve">S 
</t>
  </si>
  <si>
    <t xml:space="preserve">P </t>
  </si>
  <si>
    <t>RPN= SxPxD</t>
  </si>
  <si>
    <t xml:space="preserve">D </t>
  </si>
  <si>
    <t>P Value</t>
  </si>
  <si>
    <t>PV</t>
  </si>
  <si>
    <t>There is no difference in car types</t>
  </si>
  <si>
    <t>1- Go to Work by Taxi since the severity is high
2- Replace the battery of the car</t>
  </si>
  <si>
    <t>Process Capability</t>
  </si>
  <si>
    <t>Range of ball bearing sizes (Diameter in cm)</t>
  </si>
  <si>
    <t>Mean of Range</t>
  </si>
  <si>
    <t>Number of observations</t>
  </si>
  <si>
    <t>Total Observation</t>
  </si>
  <si>
    <t>USL, Upper Specification Limit</t>
  </si>
  <si>
    <t>&gt;15</t>
  </si>
  <si>
    <t>LSL, Lower Specification Limit</t>
  </si>
  <si>
    <t>&lt;5</t>
  </si>
  <si>
    <t>Defects, outlite the LSL and USL</t>
  </si>
  <si>
    <t>Defect Per Million, C=B/A * 1,000,000</t>
  </si>
  <si>
    <t>input from customer</t>
  </si>
  <si>
    <t xml:space="preserve">Solution Design Matrix </t>
  </si>
  <si>
    <t>Key Criteria</t>
  </si>
  <si>
    <r>
      <t>1.</t>
    </r>
    <r>
      <rPr>
        <sz val="12"/>
        <color rgb="FF000000"/>
        <rFont val="Arial Narrow"/>
        <family val="2"/>
      </rPr>
      <t xml:space="preserve">Time to finish the study. </t>
    </r>
  </si>
  <si>
    <r>
      <t>2.</t>
    </r>
    <r>
      <rPr>
        <sz val="12"/>
        <color rgb="FF000000"/>
        <rFont val="Arial Narrow"/>
        <family val="2"/>
      </rPr>
      <t>Quality of understanding.</t>
    </r>
  </si>
  <si>
    <r>
      <t>3.</t>
    </r>
    <r>
      <rPr>
        <sz val="12"/>
        <color rgb="FF000000"/>
        <rFont val="Arial Narrow"/>
        <family val="2"/>
      </rPr>
      <t>Getting high score in the simulation exams.</t>
    </r>
  </si>
  <si>
    <r>
      <t>4.</t>
    </r>
    <r>
      <rPr>
        <sz val="12"/>
        <color rgb="FF000000"/>
        <rFont val="Arial Narrow"/>
        <family val="2"/>
      </rPr>
      <t xml:space="preserve">Cost of study materials. </t>
    </r>
  </si>
  <si>
    <r>
      <t>5.</t>
    </r>
    <r>
      <rPr>
        <sz val="12"/>
        <color rgb="FF000000"/>
        <rFont val="Arial Narrow"/>
        <family val="2"/>
      </rPr>
      <t xml:space="preserve">Complexity of studying process. </t>
    </r>
  </si>
  <si>
    <t>Existing Process</t>
  </si>
  <si>
    <t>Criteria Rating</t>
  </si>
  <si>
    <t>Option A</t>
  </si>
  <si>
    <t>Option B</t>
  </si>
  <si>
    <t>Importance Rating of each Criteria (1-5)</t>
  </si>
  <si>
    <t>Weighted Sum of +ve</t>
  </si>
  <si>
    <t>Weighted Sum of -ve</t>
  </si>
  <si>
    <t>Overall Weightage</t>
  </si>
  <si>
    <t>Sum of +ve (how many +1 we have)</t>
  </si>
  <si>
    <t>Sum of -ve (how many -1 we have)</t>
  </si>
  <si>
    <t>Sum of Zeros (how many Zeros we have)</t>
  </si>
  <si>
    <t>IR</t>
  </si>
  <si>
    <t>CREP</t>
  </si>
  <si>
    <t>CRa</t>
  </si>
  <si>
    <t>CRb</t>
  </si>
  <si>
    <t>Sum of (IR x CRa) of +1 for each criteria</t>
  </si>
  <si>
    <t>Sum of (IR x CRa) of -1 for each criteria</t>
  </si>
  <si>
    <t>(Weighted Sum of +ve) + (Weighted Sum of -ve)</t>
  </si>
  <si>
    <t>Therefore, the selected project which has the more Criteria Rating</t>
  </si>
  <si>
    <t>which is</t>
  </si>
  <si>
    <t>9180 is in 3 Sigma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</si>
</sst>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0.00000%"/>
    <numFmt numFmtId="168" formatCode="0.0000%"/>
  </numFmts>
  <fonts count="1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omic Sans MS"/>
      <family val="4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12"/>
      <color rgb="FFFF0000"/>
      <name val="Calibri"/>
      <family val="2"/>
      <scheme val="minor"/>
    </font>
    <font>
      <sz val="11"/>
      <color theme="1"/>
      <name val="Calibri (Body)"/>
    </font>
    <font>
      <b/>
      <sz val="11"/>
      <color theme="1"/>
      <name val="Calibri (Body)"/>
    </font>
    <font>
      <i/>
      <sz val="11"/>
      <color theme="1"/>
      <name val="Calibri (Body)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2"/>
      <color theme="0" tint="-0.499984740745262"/>
      <name val="Times New Roman"/>
      <family val="1"/>
    </font>
    <font>
      <sz val="12"/>
      <color rgb="FF00000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lightHorizontal">
        <bgColor theme="2"/>
      </patternFill>
    </fill>
    <fill>
      <patternFill patternType="gray0625">
        <bgColor theme="2"/>
      </patternFill>
    </fill>
    <fill>
      <patternFill patternType="lightVertical">
        <bgColor theme="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5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0" xfId="0" applyFill="1" applyAlignment="1">
      <alignment horizontal="right"/>
    </xf>
    <xf numFmtId="164" fontId="0" fillId="2" borderId="0" xfId="1" applyNumberFormat="1" applyFont="1" applyFill="1"/>
    <xf numFmtId="0" fontId="2" fillId="2" borderId="0" xfId="3" applyFill="1"/>
    <xf numFmtId="0" fontId="0" fillId="2" borderId="2" xfId="0" applyFill="1" applyBorder="1"/>
    <xf numFmtId="3" fontId="0" fillId="2" borderId="2" xfId="0" applyNumberFormat="1" applyFill="1" applyBorder="1"/>
    <xf numFmtId="165" fontId="0" fillId="2" borderId="2" xfId="2" applyNumberFormat="1" applyFont="1" applyFill="1" applyBorder="1"/>
    <xf numFmtId="0" fontId="0" fillId="2" borderId="2" xfId="0" applyFill="1" applyBorder="1" applyAlignment="1">
      <alignment horizontal="left"/>
    </xf>
    <xf numFmtId="0" fontId="0" fillId="2" borderId="0" xfId="0" applyFill="1" applyBorder="1"/>
    <xf numFmtId="3" fontId="0" fillId="2" borderId="0" xfId="0" applyNumberFormat="1" applyFill="1" applyBorder="1"/>
    <xf numFmtId="165" fontId="0" fillId="2" borderId="0" xfId="2" applyNumberFormat="1" applyFont="1" applyFill="1" applyBorder="1"/>
    <xf numFmtId="0" fontId="0" fillId="2" borderId="0" xfId="0" applyFill="1" applyBorder="1" applyAlignment="1">
      <alignment horizontal="left"/>
    </xf>
    <xf numFmtId="10" fontId="0" fillId="2" borderId="0" xfId="2" applyNumberFormat="1" applyFont="1" applyFill="1" applyBorder="1"/>
    <xf numFmtId="166" fontId="0" fillId="2" borderId="0" xfId="2" applyNumberFormat="1" applyFont="1" applyFill="1" applyBorder="1"/>
    <xf numFmtId="0" fontId="0" fillId="2" borderId="3" xfId="0" applyFill="1" applyBorder="1"/>
    <xf numFmtId="4" fontId="0" fillId="2" borderId="3" xfId="0" applyNumberFormat="1" applyFill="1" applyBorder="1"/>
    <xf numFmtId="167" fontId="0" fillId="2" borderId="3" xfId="2" applyNumberFormat="1" applyFont="1" applyFill="1" applyBorder="1"/>
    <xf numFmtId="0" fontId="0" fillId="2" borderId="3" xfId="0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4" fontId="0" fillId="2" borderId="2" xfId="0" applyNumberFormat="1" applyFill="1" applyBorder="1"/>
    <xf numFmtId="4" fontId="0" fillId="2" borderId="0" xfId="0" applyNumberFormat="1" applyFill="1" applyBorder="1"/>
    <xf numFmtId="4" fontId="0" fillId="2" borderId="0" xfId="0" applyNumberFormat="1" applyFill="1" applyBorder="1" applyAlignment="1">
      <alignment horizontal="left"/>
    </xf>
    <xf numFmtId="4" fontId="0" fillId="2" borderId="3" xfId="0" applyNumberFormat="1" applyFill="1" applyBorder="1" applyAlignment="1">
      <alignment horizontal="left"/>
    </xf>
    <xf numFmtId="0" fontId="0" fillId="2" borderId="3" xfId="0" quotePrefix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164" fontId="0" fillId="2" borderId="0" xfId="1" applyNumberFormat="1" applyFont="1" applyFill="1" applyBorder="1"/>
    <xf numFmtId="0" fontId="2" fillId="2" borderId="0" xfId="3" applyFill="1" applyBorder="1"/>
    <xf numFmtId="0" fontId="0" fillId="2" borderId="0" xfId="0" applyFill="1" applyBorder="1" applyAlignment="1">
      <alignment horizontal="center"/>
    </xf>
    <xf numFmtId="0" fontId="0" fillId="2" borderId="0" xfId="0" quotePrefix="1" applyFill="1" applyBorder="1" applyAlignment="1">
      <alignment horizontal="left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7" xfId="0" applyFill="1" applyBorder="1"/>
    <xf numFmtId="0" fontId="0" fillId="3" borderId="0" xfId="0" applyFill="1" applyBorder="1"/>
    <xf numFmtId="0" fontId="4" fillId="2" borderId="5" xfId="0" applyFont="1" applyFill="1" applyBorder="1"/>
    <xf numFmtId="0" fontId="0" fillId="2" borderId="4" xfId="0" applyFill="1" applyBorder="1"/>
    <xf numFmtId="0" fontId="0" fillId="4" borderId="0" xfId="0" applyFill="1" applyBorder="1"/>
    <xf numFmtId="0" fontId="0" fillId="3" borderId="19" xfId="0" applyFill="1" applyBorder="1"/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0" fillId="4" borderId="8" xfId="0" applyFill="1" applyBorder="1"/>
    <xf numFmtId="0" fontId="0" fillId="5" borderId="13" xfId="0" applyFill="1" applyBorder="1"/>
    <xf numFmtId="0" fontId="0" fillId="5" borderId="14" xfId="0" applyFill="1" applyBorder="1"/>
    <xf numFmtId="0" fontId="0" fillId="5" borderId="9" xfId="0" applyFill="1" applyBorder="1"/>
    <xf numFmtId="0" fontId="0" fillId="5" borderId="5" xfId="0" applyFill="1" applyBorder="1"/>
    <xf numFmtId="0" fontId="0" fillId="5" borderId="0" xfId="0" applyFill="1" applyBorder="1"/>
    <xf numFmtId="0" fontId="0" fillId="5" borderId="18" xfId="0" applyFill="1" applyBorder="1"/>
    <xf numFmtId="0" fontId="0" fillId="5" borderId="15" xfId="0" applyFill="1" applyBorder="1"/>
    <xf numFmtId="0" fontId="0" fillId="5" borderId="16" xfId="0" applyFill="1" applyBorder="1"/>
    <xf numFmtId="0" fontId="0" fillId="5" borderId="10" xfId="0" applyFill="1" applyBorder="1"/>
    <xf numFmtId="0" fontId="0" fillId="6" borderId="0" xfId="0" applyFill="1" applyBorder="1"/>
    <xf numFmtId="0" fontId="0" fillId="7" borderId="0" xfId="0" applyFill="1" applyBorder="1"/>
    <xf numFmtId="0" fontId="0" fillId="8" borderId="0" xfId="0" applyFill="1" applyBorder="1"/>
    <xf numFmtId="0" fontId="3" fillId="2" borderId="0" xfId="0" applyFont="1" applyFill="1" applyBorder="1"/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9" fontId="3" fillId="2" borderId="0" xfId="2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9" fontId="3" fillId="2" borderId="1" xfId="2" applyFont="1" applyFill="1" applyBorder="1" applyAlignment="1">
      <alignment horizontal="center" vertical="center"/>
    </xf>
    <xf numFmtId="9" fontId="3" fillId="9" borderId="0" xfId="2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0" fillId="2" borderId="0" xfId="0" applyFill="1" applyBorder="1" applyAlignment="1"/>
    <xf numFmtId="0" fontId="0" fillId="2" borderId="0" xfId="0" applyFill="1" applyAlignment="1"/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6" fillId="2" borderId="0" xfId="0" applyFont="1" applyFill="1" applyBorder="1" applyAlignment="1"/>
    <xf numFmtId="0" fontId="6" fillId="2" borderId="0" xfId="0" applyFont="1" applyFill="1" applyBorder="1"/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/>
    </xf>
    <xf numFmtId="0" fontId="0" fillId="2" borderId="0" xfId="0" applyFont="1" applyFill="1" applyBorder="1"/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horizontal="left" wrapText="1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left" wrapText="1"/>
    </xf>
    <xf numFmtId="0" fontId="12" fillId="2" borderId="27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horizontal="left" vertical="top"/>
    </xf>
    <xf numFmtId="0" fontId="10" fillId="2" borderId="26" xfId="0" applyFont="1" applyFill="1" applyBorder="1" applyAlignment="1">
      <alignment horizontal="center" vertical="top" wrapText="1"/>
    </xf>
    <xf numFmtId="0" fontId="10" fillId="2" borderId="26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3" fontId="0" fillId="2" borderId="0" xfId="0" applyNumberFormat="1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3" fontId="0" fillId="10" borderId="0" xfId="0" applyNumberFormat="1" applyFill="1" applyBorder="1" applyAlignment="1">
      <alignment horizontal="center" vertical="center"/>
    </xf>
    <xf numFmtId="3" fontId="0" fillId="10" borderId="0" xfId="0" applyNumberFormat="1" applyFill="1" applyBorder="1" applyAlignment="1">
      <alignment horizontal="center"/>
    </xf>
    <xf numFmtId="0" fontId="14" fillId="2" borderId="0" xfId="0" applyFont="1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168" fontId="0" fillId="2" borderId="2" xfId="2" applyNumberFormat="1" applyFont="1" applyFill="1" applyBorder="1"/>
    <xf numFmtId="168" fontId="0" fillId="2" borderId="0" xfId="2" applyNumberFormat="1" applyFont="1" applyFill="1" applyBorder="1"/>
    <xf numFmtId="3" fontId="0" fillId="2" borderId="2" xfId="0" applyNumberFormat="1" applyFill="1" applyBorder="1" applyAlignment="1">
      <alignment horizontal="right"/>
    </xf>
    <xf numFmtId="0" fontId="0" fillId="11" borderId="0" xfId="0" applyFill="1" applyBorder="1"/>
    <xf numFmtId="3" fontId="0" fillId="11" borderId="0" xfId="0" applyNumberFormat="1" applyFill="1" applyBorder="1"/>
    <xf numFmtId="0" fontId="0" fillId="11" borderId="0" xfId="0" applyFill="1" applyBorder="1" applyAlignment="1">
      <alignment horizontal="left"/>
    </xf>
    <xf numFmtId="1" fontId="0" fillId="11" borderId="3" xfId="0" applyNumberForma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quotePrefix="1" applyFill="1" applyAlignment="1">
      <alignment horizontal="center" vertical="center"/>
    </xf>
    <xf numFmtId="0" fontId="0" fillId="2" borderId="2" xfId="0" applyFont="1" applyFill="1" applyBorder="1"/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left"/>
    </xf>
    <xf numFmtId="0" fontId="3" fillId="2" borderId="0" xfId="0" applyFont="1" applyFill="1"/>
    <xf numFmtId="0" fontId="3" fillId="2" borderId="0" xfId="0" applyFont="1" applyFill="1" applyBorder="1" applyAlignment="1">
      <alignment horizontal="left"/>
    </xf>
    <xf numFmtId="0" fontId="3" fillId="2" borderId="30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Histogram</a:t>
            </a:r>
          </a:p>
        </c:rich>
      </c:tx>
      <c:layout>
        <c:manualLayout>
          <c:xMode val="edge"/>
          <c:yMode val="edge"/>
          <c:x val="0.37379477311902243"/>
          <c:y val="3.75727278207189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Histogram!$C$9</c:f>
              <c:strCache>
                <c:ptCount val="1"/>
                <c:pt idx="0">
                  <c:v>Error- Deffect- Problem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Histogram!$C$10:$C$15</c:f>
              <c:strCache>
                <c:ptCount val="6"/>
                <c:pt idx="0">
                  <c:v>Lack of time management</c:v>
                </c:pt>
                <c:pt idx="1">
                  <c:v>Do house work</c:v>
                </c:pt>
                <c:pt idx="2">
                  <c:v>Busy at Work</c:v>
                </c:pt>
                <c:pt idx="3">
                  <c:v>Tired</c:v>
                </c:pt>
                <c:pt idx="4">
                  <c:v>Lazy</c:v>
                </c:pt>
                <c:pt idx="5">
                  <c:v>No enough resources</c:v>
                </c:pt>
              </c:strCache>
            </c:strRef>
          </c:cat>
          <c:val>
            <c:numRef>
              <c:f>Histogram!$E$10:$E$15</c:f>
              <c:numCache>
                <c:formatCode>General</c:formatCode>
                <c:ptCount val="6"/>
                <c:pt idx="0">
                  <c:v>6</c:v>
                </c:pt>
                <c:pt idx="1">
                  <c:v>21</c:v>
                </c:pt>
                <c:pt idx="2">
                  <c:v>36</c:v>
                </c:pt>
                <c:pt idx="3">
                  <c:v>45</c:v>
                </c:pt>
                <c:pt idx="4">
                  <c:v>11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D4-C847-B7D3-A1AAB948DF2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2765647"/>
        <c:axId val="132926079"/>
      </c:barChart>
      <c:catAx>
        <c:axId val="132765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926079"/>
        <c:crosses val="autoZero"/>
        <c:auto val="1"/>
        <c:lblAlgn val="ctr"/>
        <c:lblOffset val="100"/>
        <c:noMultiLvlLbl val="0"/>
      </c:catAx>
      <c:valAx>
        <c:axId val="13292607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2765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Histogram</a:t>
            </a:r>
          </a:p>
        </c:rich>
      </c:tx>
      <c:layout>
        <c:manualLayout>
          <c:xMode val="edge"/>
          <c:yMode val="edge"/>
          <c:x val="0.37379477311902243"/>
          <c:y val="3.75727278207189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'Process Capability'!$D$5:$D$6</c:f>
              <c:strCache>
                <c:ptCount val="2"/>
                <c:pt idx="0">
                  <c:v>Mean of Range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'Process Capability'!$D$7:$D$15</c:f>
              <c:numCache>
                <c:formatCode>#,##0</c:formatCode>
                <c:ptCount val="9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</c:numCache>
            </c:numRef>
          </c:cat>
          <c:val>
            <c:numRef>
              <c:f>'Process Capability'!$E$7:$E$15</c:f>
              <c:numCache>
                <c:formatCode>General</c:formatCode>
                <c:ptCount val="9"/>
                <c:pt idx="0">
                  <c:v>64</c:v>
                </c:pt>
                <c:pt idx="1">
                  <c:v>2200</c:v>
                </c:pt>
                <c:pt idx="2">
                  <c:v>26995</c:v>
                </c:pt>
                <c:pt idx="3">
                  <c:v>121000</c:v>
                </c:pt>
                <c:pt idx="4">
                  <c:v>199471</c:v>
                </c:pt>
                <c:pt idx="5">
                  <c:v>120985</c:v>
                </c:pt>
                <c:pt idx="6">
                  <c:v>26000</c:v>
                </c:pt>
                <c:pt idx="7">
                  <c:v>2250</c:v>
                </c:pt>
                <c:pt idx="8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09-8941-9245-543DB06B01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2765647"/>
        <c:axId val="132926079"/>
      </c:barChart>
      <c:catAx>
        <c:axId val="132765647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926079"/>
        <c:crosses val="autoZero"/>
        <c:auto val="1"/>
        <c:lblAlgn val="ctr"/>
        <c:lblOffset val="100"/>
        <c:noMultiLvlLbl val="0"/>
      </c:catAx>
      <c:valAx>
        <c:axId val="132926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765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</cx:f>
      </cx:strDim>
      <cx:numDim type="val">
        <cx:f>_xlchart.v1.2</cx:f>
      </cx:numDim>
    </cx:data>
  </cx:chartData>
  <cx:chart>
    <cx:title pos="t" align="ctr" overlay="0">
      <cx:tx>
        <cx:txData>
          <cx:v>Pareto</cx:v>
        </cx:txData>
      </cx:tx>
      <cx:txPr>
        <a:bodyPr rot="0" spcFirstLastPara="1" vertOverflow="ellipsis" vert="horz" wrap="square" lIns="38100" tIns="19050" rIns="38100" bIns="19050" anchor="ctr" anchorCtr="1" compatLnSpc="0"/>
        <a:lstStyle/>
        <a:p>
          <a:pPr algn="ctr" rtl="0">
            <a:defRPr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r>
            <a:rPr kumimoji="0" lang="en-US" sz="1800" b="1" i="0" u="none" strike="noStrike" kern="1200" cap="none" spc="0" normalizeH="0" baseline="0" noProof="0">
              <a:ln>
                <a:noFill/>
              </a:ln>
              <a:solidFill>
                <a:sysClr val="windowText" lastClr="000000">
                  <a:lumMod val="75000"/>
                  <a:lumOff val="25000"/>
                </a:sysClr>
              </a:solidFill>
              <a:effectLst/>
              <a:uLnTx/>
              <a:uFillTx/>
              <a:latin typeface="Calibri" panose="020F0502020204030204"/>
            </a:rPr>
            <a:t>Pareto</a:t>
          </a:r>
        </a:p>
      </cx:txPr>
    </cx:title>
    <cx:plotArea>
      <cx:plotAreaRegion>
        <cx:series layoutId="clusteredColumn" uniqueId="{9306A67B-79EF-1644-B5EF-A6FC5EEA984A}">
          <cx:tx>
            <cx:txData>
              <cx:f>_xlchart.v1.0</cx:f>
              <cx:v>Error- Deffect- Problem</cx:v>
            </cx:txData>
          </cx:tx>
          <cx:dataLabels pos="inEnd">
            <cx:visibility seriesName="0" categoryName="0" value="1"/>
          </cx:dataLabels>
          <cx:dataId val="0"/>
          <cx:layoutPr>
            <cx:aggregation/>
          </cx:layoutPr>
          <cx:axisId val="1"/>
        </cx:series>
        <cx:series layoutId="paretoLine" ownerIdx="0" uniqueId="{8D41CF5E-9D74-874E-8736-F8CB604BE95E}">
          <cx:axisId val="2"/>
        </cx:series>
      </cx:plotAreaRegion>
      <cx:axis id="0">
        <cx:catScaling gapWidth="0"/>
        <cx:tickLabels/>
      </cx:axis>
      <cx:axis id="1" hidden="1">
        <cx:valScaling/>
        <cx:majorGridlines/>
        <cx:tickLabels/>
      </cx:axis>
      <cx:axis id="2">
        <cx:valScaling max="1" min="0"/>
        <cx:units unit="percentage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230909</xdr:colOff>
      <xdr:row>15</xdr:row>
      <xdr:rowOff>187612</xdr:rowOff>
    </xdr:from>
    <xdr:to>
      <xdr:col>28</xdr:col>
      <xdr:colOff>389659</xdr:colOff>
      <xdr:row>61</xdr:row>
      <xdr:rowOff>202043</xdr:rowOff>
    </xdr:to>
    <xdr:pic>
      <xdr:nvPicPr>
        <xdr:cNvPr id="3" name="Graphic 2" descr="Fish">
          <a:extLst>
            <a:ext uri="{FF2B5EF4-FFF2-40B4-BE49-F238E27FC236}">
              <a16:creationId xmlns:a16="http://schemas.microsoft.com/office/drawing/2014/main" id="{7567E20F-FC55-5046-9DE8-1ED2C2C37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30909" y="3333748"/>
          <a:ext cx="12988636" cy="93806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161840</xdr:colOff>
      <xdr:row>17</xdr:row>
      <xdr:rowOff>106771</xdr:rowOff>
    </xdr:from>
    <xdr:to>
      <xdr:col>14</xdr:col>
      <xdr:colOff>165099</xdr:colOff>
      <xdr:row>34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56F104-7640-5B4F-9F7D-298DCDACBB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17</xdr:row>
      <xdr:rowOff>38100</xdr:rowOff>
    </xdr:from>
    <xdr:to>
      <xdr:col>15</xdr:col>
      <xdr:colOff>203200</xdr:colOff>
      <xdr:row>37</xdr:row>
      <xdr:rowOff>152400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D8E5F376-F013-AC4B-9A0D-A185F13C3357}"/>
                </a:ext>
              </a:extLst>
            </xdr:cNvPr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82600" y="3476625"/>
              <a:ext cx="8388350" cy="41148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622300</xdr:colOff>
      <xdr:row>3</xdr:row>
      <xdr:rowOff>165100</xdr:rowOff>
    </xdr:from>
    <xdr:to>
      <xdr:col>13</xdr:col>
      <xdr:colOff>320759</xdr:colOff>
      <xdr:row>14</xdr:row>
      <xdr:rowOff>96429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7A78E90-E3DD-634A-A77A-4A129EA2FF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naser@watershedpm.com" id="{E847C6F8-F331-4F42-8F9E-0604B36EF51F}" userId="2971e35a0ce742ba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5" dT="2019-12-02T11:07:22.14" personId="{E847C6F8-F331-4F42-8F9E-0604B36EF51F}" id="{4A1998F5-1654-334F-BD6B-A40B2849FF38}">
    <text>You set Zero for each of all the criterias of the existed project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sixsigma.com/process-sigma-calculato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805D8-B57F-0347-8EC9-B44B226939EF}">
  <dimension ref="A2:E29"/>
  <sheetViews>
    <sheetView tabSelected="1" zoomScale="113" workbookViewId="0">
      <selection activeCell="H8" sqref="H8"/>
    </sheetView>
  </sheetViews>
  <sheetFormatPr defaultColWidth="10.75" defaultRowHeight="15.75"/>
  <cols>
    <col min="1" max="2" width="10.75" style="1"/>
    <col min="3" max="3" width="11.75" style="1" customWidth="1"/>
    <col min="4" max="4" width="13" style="1" bestFit="1" customWidth="1"/>
    <col min="5" max="5" width="12" style="2" customWidth="1"/>
    <col min="6" max="16384" width="10.75" style="1"/>
  </cols>
  <sheetData>
    <row r="2" spans="1:5" ht="16.5" thickBot="1">
      <c r="B2" s="18" t="s">
        <v>0</v>
      </c>
      <c r="C2" s="18"/>
      <c r="D2" s="18"/>
      <c r="E2" s="21"/>
    </row>
    <row r="3" spans="1:5" ht="16.5" thickBot="1">
      <c r="B3" s="5" t="s">
        <v>4</v>
      </c>
      <c r="C3" s="6">
        <v>1000000</v>
      </c>
      <c r="D3" s="1" t="s">
        <v>5</v>
      </c>
    </row>
    <row r="4" spans="1:5" ht="16.5" thickBot="1">
      <c r="A4" s="1" t="s">
        <v>12</v>
      </c>
      <c r="B4" s="3" t="s">
        <v>1</v>
      </c>
      <c r="C4" s="3" t="s">
        <v>2</v>
      </c>
      <c r="D4" s="28" t="s">
        <v>3</v>
      </c>
      <c r="E4" s="4"/>
    </row>
    <row r="5" spans="1:5">
      <c r="B5" s="8">
        <v>2</v>
      </c>
      <c r="C5" s="9">
        <v>308770</v>
      </c>
      <c r="D5" s="10">
        <f>1-C5/$C$3</f>
        <v>0.69123000000000001</v>
      </c>
      <c r="E5" s="11"/>
    </row>
    <row r="6" spans="1:5">
      <c r="B6" s="12">
        <v>3</v>
      </c>
      <c r="C6" s="13">
        <v>66811</v>
      </c>
      <c r="D6" s="14">
        <f>1-C6/$C$3</f>
        <v>0.93318900000000005</v>
      </c>
      <c r="E6" s="15"/>
    </row>
    <row r="7" spans="1:5">
      <c r="B7" s="12">
        <v>4</v>
      </c>
      <c r="C7" s="13">
        <v>6210</v>
      </c>
      <c r="D7" s="16">
        <f>1-C7/$C$3</f>
        <v>0.99378999999999995</v>
      </c>
      <c r="E7" s="15"/>
    </row>
    <row r="8" spans="1:5">
      <c r="B8" s="12">
        <v>5</v>
      </c>
      <c r="C8" s="13">
        <v>233</v>
      </c>
      <c r="D8" s="17">
        <f>1-C8/$C$3</f>
        <v>0.99976699999999996</v>
      </c>
      <c r="E8" s="15"/>
    </row>
    <row r="9" spans="1:5" ht="16.5" thickBot="1">
      <c r="B9" s="18">
        <v>6</v>
      </c>
      <c r="C9" s="19">
        <v>3.44</v>
      </c>
      <c r="D9" s="20">
        <f>1-C9/$C$3</f>
        <v>0.99999656000000003</v>
      </c>
      <c r="E9" s="21"/>
    </row>
    <row r="12" spans="1:5" ht="16.5" thickBot="1">
      <c r="B12" s="18" t="s">
        <v>6</v>
      </c>
      <c r="C12" s="18"/>
      <c r="D12" s="18"/>
      <c r="E12" s="21"/>
    </row>
    <row r="13" spans="1:5" ht="16.5" thickBot="1">
      <c r="A13" s="1" t="s">
        <v>13</v>
      </c>
      <c r="B13" s="18" t="s">
        <v>1</v>
      </c>
      <c r="C13" s="22" t="s">
        <v>7</v>
      </c>
      <c r="D13" s="29" t="s">
        <v>8</v>
      </c>
      <c r="E13" s="21"/>
    </row>
    <row r="14" spans="1:5">
      <c r="B14" s="8">
        <v>1</v>
      </c>
      <c r="C14" s="23">
        <f>D15</f>
        <v>308770</v>
      </c>
      <c r="D14" s="30" t="s">
        <v>9</v>
      </c>
      <c r="E14" s="11"/>
    </row>
    <row r="15" spans="1:5">
      <c r="B15" s="12">
        <v>2</v>
      </c>
      <c r="C15" s="13">
        <f>D16</f>
        <v>66811</v>
      </c>
      <c r="D15" s="24">
        <f>C5</f>
        <v>308770</v>
      </c>
      <c r="E15" s="15"/>
    </row>
    <row r="16" spans="1:5">
      <c r="B16" s="12">
        <v>3</v>
      </c>
      <c r="C16" s="24">
        <f>D17</f>
        <v>6210</v>
      </c>
      <c r="D16" s="13">
        <f>C6</f>
        <v>66811</v>
      </c>
      <c r="E16" s="15"/>
    </row>
    <row r="17" spans="1:5">
      <c r="B17" s="12">
        <v>4</v>
      </c>
      <c r="C17" s="13">
        <f>C8</f>
        <v>233</v>
      </c>
      <c r="D17" s="13">
        <f>C7</f>
        <v>6210</v>
      </c>
      <c r="E17" s="15"/>
    </row>
    <row r="18" spans="1:5">
      <c r="B18" s="12">
        <v>5</v>
      </c>
      <c r="C18" s="24">
        <f>C9</f>
        <v>3.44</v>
      </c>
      <c r="D18" s="13">
        <f>C8</f>
        <v>233</v>
      </c>
      <c r="E18" s="15"/>
    </row>
    <row r="19" spans="1:5" ht="16.5" thickBot="1">
      <c r="B19" s="18">
        <v>6</v>
      </c>
      <c r="C19" s="19">
        <v>0</v>
      </c>
      <c r="D19" s="19">
        <f>C9</f>
        <v>3.44</v>
      </c>
      <c r="E19" s="21"/>
    </row>
    <row r="23" spans="1:5" ht="16.5" thickBot="1">
      <c r="A23" s="1" t="s">
        <v>14</v>
      </c>
      <c r="B23" s="18" t="s">
        <v>19</v>
      </c>
      <c r="C23" s="18"/>
      <c r="D23" s="18"/>
      <c r="E23" s="21"/>
    </row>
    <row r="24" spans="1:5">
      <c r="B24" s="11" t="s">
        <v>15</v>
      </c>
      <c r="C24" s="11"/>
      <c r="D24" s="11" t="s">
        <v>16</v>
      </c>
      <c r="E24" s="11"/>
    </row>
    <row r="25" spans="1:5">
      <c r="B25" s="15" t="s">
        <v>11</v>
      </c>
      <c r="C25" s="15"/>
      <c r="D25" s="25" t="s">
        <v>17</v>
      </c>
      <c r="E25" s="25"/>
    </row>
    <row r="26" spans="1:5" ht="16.5" thickBot="1">
      <c r="B26" s="21" t="s">
        <v>6</v>
      </c>
      <c r="C26" s="21"/>
      <c r="D26" s="26" t="s">
        <v>18</v>
      </c>
      <c r="E26" s="27"/>
    </row>
    <row r="29" spans="1:5">
      <c r="B29" s="7" t="s">
        <v>10</v>
      </c>
    </row>
  </sheetData>
  <hyperlinks>
    <hyperlink ref="B29" r:id="rId1" xr:uid="{2C5B2F06-CB08-AB45-A8AB-6D67D84CC3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9F191-E5BB-EE46-B41E-05A60E430B03}">
  <dimension ref="A3:AC30"/>
  <sheetViews>
    <sheetView zoomScale="88" workbookViewId="0">
      <selection activeCell="R12" sqref="R12"/>
    </sheetView>
  </sheetViews>
  <sheetFormatPr defaultColWidth="10.75" defaultRowHeight="15.75"/>
  <cols>
    <col min="1" max="2" width="7.75" style="12" customWidth="1"/>
    <col min="3" max="3" width="6.25" style="12" customWidth="1"/>
    <col min="4" max="9" width="5.75" style="12" customWidth="1"/>
    <col min="10" max="10" width="5.75" style="15" customWidth="1"/>
    <col min="11" max="22" width="5.75" style="12" customWidth="1"/>
    <col min="23" max="33" width="6.5" style="12" customWidth="1"/>
    <col min="34" max="16384" width="10.75" style="12"/>
  </cols>
  <sheetData>
    <row r="3" spans="1:29">
      <c r="E3" s="31"/>
      <c r="F3" s="32"/>
      <c r="P3" s="33"/>
    </row>
    <row r="4" spans="1:29">
      <c r="G4" s="31"/>
      <c r="H4" s="31"/>
      <c r="I4" s="31"/>
    </row>
    <row r="5" spans="1:29">
      <c r="C5" s="47"/>
      <c r="D5" s="48"/>
      <c r="E5" s="49"/>
      <c r="F5" s="13"/>
      <c r="G5" s="14"/>
      <c r="H5" s="14"/>
      <c r="I5" s="47"/>
      <c r="J5" s="48"/>
      <c r="K5" s="49"/>
      <c r="O5" s="47"/>
      <c r="P5" s="48"/>
      <c r="Q5" s="49"/>
    </row>
    <row r="6" spans="1:29">
      <c r="C6" s="50"/>
      <c r="D6" s="51"/>
      <c r="E6" s="52"/>
      <c r="I6" s="50"/>
      <c r="J6" s="51"/>
      <c r="K6" s="52"/>
      <c r="O6" s="50"/>
      <c r="P6" s="51"/>
      <c r="Q6" s="52"/>
    </row>
    <row r="7" spans="1:29">
      <c r="E7" s="39"/>
      <c r="J7" s="12"/>
      <c r="K7" s="39"/>
      <c r="Q7" s="39"/>
    </row>
    <row r="8" spans="1:29" ht="16.5" thickBot="1">
      <c r="C8" s="46"/>
      <c r="D8" s="46"/>
      <c r="E8" s="46"/>
      <c r="F8" s="41"/>
      <c r="I8" s="46"/>
      <c r="J8" s="46"/>
      <c r="K8" s="46"/>
      <c r="L8" s="41"/>
      <c r="O8" s="46"/>
      <c r="P8" s="46"/>
      <c r="Q8" s="46"/>
      <c r="R8" s="41"/>
    </row>
    <row r="9" spans="1:29" ht="16.5" thickBot="1">
      <c r="F9" s="37"/>
      <c r="J9" s="12"/>
      <c r="L9" s="37"/>
      <c r="R9" s="37"/>
    </row>
    <row r="10" spans="1:29" ht="16.5" thickBot="1">
      <c r="D10" s="46"/>
      <c r="E10" s="46"/>
      <c r="F10" s="46"/>
      <c r="G10" s="41"/>
      <c r="J10" s="46"/>
      <c r="K10" s="46"/>
      <c r="L10" s="46"/>
      <c r="M10" s="41"/>
      <c r="P10" s="46"/>
      <c r="Q10" s="46"/>
      <c r="R10" s="46"/>
      <c r="S10" s="41"/>
      <c r="W10" s="40"/>
      <c r="X10" s="8"/>
      <c r="Y10" s="37"/>
    </row>
    <row r="11" spans="1:29" ht="16.5" thickBot="1">
      <c r="A11" s="63"/>
      <c r="G11" s="37"/>
      <c r="J11" s="12"/>
      <c r="M11" s="37"/>
      <c r="S11" s="37"/>
      <c r="W11" s="36"/>
      <c r="Y11" s="39"/>
    </row>
    <row r="12" spans="1:29" ht="17.25" thickBot="1">
      <c r="A12" s="63"/>
      <c r="B12" s="64"/>
      <c r="E12" s="46"/>
      <c r="F12" s="46"/>
      <c r="G12" s="46"/>
      <c r="H12" s="41"/>
      <c r="K12" s="46"/>
      <c r="L12" s="46"/>
      <c r="M12" s="46"/>
      <c r="N12" s="41"/>
      <c r="Q12" s="46"/>
      <c r="R12" s="46"/>
      <c r="S12" s="46"/>
      <c r="T12" s="41"/>
      <c r="W12" s="44"/>
      <c r="Z12" s="8"/>
      <c r="AA12" s="37"/>
    </row>
    <row r="13" spans="1:29" ht="16.5" thickBot="1">
      <c r="A13" s="63"/>
      <c r="B13" s="64"/>
      <c r="C13" s="65"/>
      <c r="H13" s="37"/>
      <c r="J13" s="12"/>
      <c r="N13" s="37"/>
      <c r="T13" s="37"/>
      <c r="W13" s="54"/>
      <c r="X13" s="55"/>
      <c r="Y13" s="55"/>
      <c r="Z13" s="56"/>
      <c r="AA13" s="39"/>
    </row>
    <row r="14" spans="1:29" ht="16.5" thickBot="1">
      <c r="A14" s="63"/>
      <c r="B14" s="64"/>
      <c r="C14" s="65"/>
      <c r="H14" s="39"/>
      <c r="J14" s="12"/>
      <c r="N14" s="39"/>
      <c r="T14" s="39"/>
      <c r="W14" s="57"/>
      <c r="X14" s="58"/>
      <c r="Y14" s="58"/>
      <c r="Z14" s="59"/>
      <c r="AB14" s="3"/>
      <c r="AC14" s="45"/>
    </row>
    <row r="15" spans="1:29">
      <c r="A15" s="63"/>
      <c r="B15" s="64"/>
      <c r="C15" s="65"/>
      <c r="D15" s="8"/>
      <c r="E15" s="8"/>
      <c r="F15" s="8"/>
      <c r="G15" s="8"/>
      <c r="H15" s="37"/>
      <c r="I15" s="8"/>
      <c r="J15" s="8"/>
      <c r="K15" s="8"/>
      <c r="L15" s="8"/>
      <c r="M15" s="8"/>
      <c r="N15" s="37"/>
      <c r="O15" s="8"/>
      <c r="P15" s="8"/>
      <c r="Q15" s="8"/>
      <c r="R15" s="8"/>
      <c r="S15" s="8"/>
      <c r="T15" s="37"/>
      <c r="U15" s="8"/>
      <c r="V15" s="8"/>
      <c r="W15" s="57"/>
      <c r="X15" s="58"/>
      <c r="Y15" s="58"/>
      <c r="Z15" s="59"/>
      <c r="AA15" s="39"/>
    </row>
    <row r="16" spans="1:29" ht="16.5" thickBot="1">
      <c r="A16" s="63"/>
      <c r="B16" s="64"/>
      <c r="C16" s="65"/>
      <c r="H16" s="38"/>
      <c r="J16" s="12"/>
      <c r="N16" s="38"/>
      <c r="T16" s="38"/>
      <c r="W16" s="60"/>
      <c r="X16" s="61"/>
      <c r="Y16" s="61"/>
      <c r="Z16" s="62"/>
      <c r="AA16" s="39"/>
    </row>
    <row r="17" spans="1:27" ht="16.5" thickBot="1">
      <c r="A17" s="63"/>
      <c r="B17" s="64"/>
      <c r="E17" s="46"/>
      <c r="F17" s="46"/>
      <c r="G17" s="46"/>
      <c r="H17" s="40"/>
      <c r="J17" s="12"/>
      <c r="K17" s="46"/>
      <c r="L17" s="46"/>
      <c r="M17" s="46"/>
      <c r="N17" s="40"/>
      <c r="Q17" s="46"/>
      <c r="R17" s="46"/>
      <c r="S17" s="53"/>
      <c r="T17" s="40"/>
      <c r="W17" s="36"/>
      <c r="Z17" s="18"/>
      <c r="AA17" s="38"/>
    </row>
    <row r="18" spans="1:27" ht="16.5" thickBot="1">
      <c r="A18" s="63"/>
      <c r="H18" s="36"/>
      <c r="J18" s="12"/>
      <c r="N18" s="36"/>
      <c r="S18" s="38"/>
      <c r="T18" s="36"/>
      <c r="W18" s="36"/>
      <c r="Y18" s="39"/>
    </row>
    <row r="19" spans="1:27" ht="16.5" thickBot="1">
      <c r="D19" s="46"/>
      <c r="E19" s="46"/>
      <c r="F19" s="46"/>
      <c r="G19" s="40"/>
      <c r="J19" s="46"/>
      <c r="K19" s="46"/>
      <c r="L19" s="53"/>
      <c r="M19" s="8"/>
      <c r="P19" s="46"/>
      <c r="Q19" s="46"/>
      <c r="R19" s="53"/>
      <c r="S19" s="8"/>
      <c r="W19" s="36"/>
      <c r="Y19" s="39"/>
    </row>
    <row r="20" spans="1:27" ht="16.5" thickBot="1">
      <c r="F20" s="38"/>
      <c r="J20" s="12"/>
      <c r="L20" s="38"/>
      <c r="R20" s="38"/>
      <c r="W20" s="8"/>
      <c r="X20" s="8"/>
      <c r="Y20" s="8"/>
    </row>
    <row r="21" spans="1:27">
      <c r="C21" s="46"/>
      <c r="D21" s="46"/>
      <c r="E21" s="46"/>
      <c r="F21" s="36"/>
      <c r="I21" s="46"/>
      <c r="J21" s="46"/>
      <c r="K21" s="53"/>
      <c r="O21" s="46"/>
      <c r="P21" s="46"/>
      <c r="Q21" s="53"/>
    </row>
    <row r="22" spans="1:27">
      <c r="E22" s="42"/>
      <c r="J22" s="12"/>
      <c r="K22" s="39"/>
      <c r="L22" s="36"/>
      <c r="Q22" s="39"/>
      <c r="R22" s="36"/>
    </row>
    <row r="23" spans="1:27">
      <c r="C23" s="47"/>
      <c r="D23" s="48"/>
      <c r="E23" s="49"/>
      <c r="I23" s="47"/>
      <c r="J23" s="48"/>
      <c r="K23" s="49"/>
      <c r="O23" s="47"/>
      <c r="P23" s="48"/>
      <c r="Q23" s="49"/>
    </row>
    <row r="24" spans="1:27">
      <c r="C24" s="50"/>
      <c r="D24" s="51"/>
      <c r="E24" s="52"/>
      <c r="I24" s="50"/>
      <c r="J24" s="51"/>
      <c r="K24" s="52"/>
      <c r="O24" s="50"/>
      <c r="P24" s="51"/>
      <c r="Q24" s="52"/>
    </row>
    <row r="25" spans="1:27">
      <c r="E25" s="15"/>
      <c r="F25" s="15"/>
      <c r="G25" s="15"/>
      <c r="H25" s="15"/>
      <c r="I25" s="15"/>
    </row>
    <row r="26" spans="1:27">
      <c r="E26" s="15"/>
      <c r="F26" s="15"/>
      <c r="G26" s="25"/>
      <c r="H26" s="25"/>
      <c r="I26" s="25"/>
      <c r="J26" s="25"/>
    </row>
    <row r="27" spans="1:27">
      <c r="E27" s="15"/>
      <c r="F27" s="15"/>
      <c r="G27" s="25"/>
      <c r="H27" s="25"/>
      <c r="I27" s="25"/>
      <c r="J27" s="35"/>
    </row>
    <row r="28" spans="1:27">
      <c r="R28" s="58"/>
      <c r="S28" s="12" t="s">
        <v>20</v>
      </c>
    </row>
    <row r="29" spans="1:27">
      <c r="R29" s="43"/>
      <c r="S29" s="12" t="s">
        <v>21</v>
      </c>
    </row>
    <row r="30" spans="1:27">
      <c r="R30" s="46"/>
      <c r="S30" s="12" t="s">
        <v>22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8D5A0-696E-DB4D-B53F-9E55AB40AB5A}">
  <dimension ref="B3:S49"/>
  <sheetViews>
    <sheetView workbookViewId="0">
      <selection activeCell="F38" sqref="F38"/>
    </sheetView>
  </sheetViews>
  <sheetFormatPr defaultColWidth="10.75" defaultRowHeight="15.75"/>
  <cols>
    <col min="1" max="1" width="6.75" style="12" customWidth="1"/>
    <col min="2" max="2" width="5.25" style="12" customWidth="1"/>
    <col min="3" max="3" width="20.75" style="12" bestFit="1" customWidth="1"/>
    <col min="4" max="4" width="6.75" style="12" customWidth="1"/>
    <col min="5" max="5" width="6.75" style="15" customWidth="1"/>
    <col min="6" max="48" width="6.75" style="12" customWidth="1"/>
    <col min="49" max="16384" width="10.75" style="12"/>
  </cols>
  <sheetData>
    <row r="3" spans="2:19">
      <c r="B3" s="66" t="s">
        <v>59</v>
      </c>
      <c r="F3" s="1"/>
    </row>
    <row r="4" spans="2:19">
      <c r="B4" s="12" t="s">
        <v>34</v>
      </c>
      <c r="C4" s="13"/>
      <c r="D4" s="15"/>
      <c r="E4" s="12"/>
    </row>
    <row r="5" spans="2:19">
      <c r="B5" s="12" t="s">
        <v>35</v>
      </c>
      <c r="C5" s="13"/>
      <c r="D5" s="15"/>
      <c r="E5" s="12"/>
    </row>
    <row r="6" spans="2:19">
      <c r="B6" s="12" t="s">
        <v>36</v>
      </c>
      <c r="C6" s="13"/>
      <c r="D6" s="15"/>
      <c r="E6" s="12"/>
    </row>
    <row r="7" spans="2:19">
      <c r="C7" s="24"/>
      <c r="D7" s="15"/>
      <c r="E7" s="12"/>
    </row>
    <row r="8" spans="2:19" ht="16.5" thickBot="1">
      <c r="B8" s="12" t="s">
        <v>33</v>
      </c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2:19" ht="16.5" thickBot="1">
      <c r="B9" s="28" t="s">
        <v>23</v>
      </c>
      <c r="C9" s="67" t="s">
        <v>24</v>
      </c>
      <c r="D9" s="28"/>
      <c r="E9" s="11" t="s">
        <v>40</v>
      </c>
      <c r="F9" s="8"/>
      <c r="G9" s="11" t="s">
        <v>41</v>
      </c>
      <c r="H9" s="8"/>
      <c r="I9" s="11" t="s">
        <v>42</v>
      </c>
      <c r="J9" s="8"/>
      <c r="K9" s="11" t="s">
        <v>43</v>
      </c>
      <c r="L9" s="8"/>
      <c r="M9" s="11" t="s">
        <v>37</v>
      </c>
      <c r="N9" s="8"/>
      <c r="O9" s="11" t="s">
        <v>38</v>
      </c>
      <c r="P9" s="8"/>
      <c r="Q9" s="11" t="s">
        <v>39</v>
      </c>
      <c r="R9" s="73" t="s">
        <v>31</v>
      </c>
      <c r="S9" s="75" t="s">
        <v>52</v>
      </c>
    </row>
    <row r="10" spans="2:19">
      <c r="B10" s="8">
        <v>3</v>
      </c>
      <c r="C10" s="23" t="s">
        <v>27</v>
      </c>
      <c r="D10" s="30"/>
      <c r="E10" s="11" t="s">
        <v>44</v>
      </c>
      <c r="F10" s="8"/>
      <c r="G10" s="11" t="s">
        <v>47</v>
      </c>
      <c r="H10" s="8"/>
      <c r="I10" s="11" t="s">
        <v>46</v>
      </c>
      <c r="J10" s="8"/>
      <c r="K10" s="11" t="s">
        <v>44</v>
      </c>
      <c r="L10" s="8"/>
      <c r="M10" s="11" t="s">
        <v>46</v>
      </c>
      <c r="N10" s="8"/>
      <c r="O10" s="11" t="s">
        <v>45</v>
      </c>
      <c r="P10" s="8"/>
      <c r="Q10" s="11" t="s">
        <v>44</v>
      </c>
      <c r="R10" s="73">
        <f>3+3+2+3+2+5+3</f>
        <v>21</v>
      </c>
      <c r="S10" s="72">
        <f>R10/R16</f>
        <v>0.1640625</v>
      </c>
    </row>
    <row r="11" spans="2:19">
      <c r="B11" s="12">
        <v>2</v>
      </c>
      <c r="C11" s="13" t="s">
        <v>26</v>
      </c>
      <c r="D11" s="24"/>
      <c r="E11" s="15" t="s">
        <v>45</v>
      </c>
      <c r="G11" s="15" t="s">
        <v>45</v>
      </c>
      <c r="I11" s="15" t="s">
        <v>45</v>
      </c>
      <c r="K11" s="15" t="s">
        <v>45</v>
      </c>
      <c r="M11" s="15" t="s">
        <v>51</v>
      </c>
      <c r="O11" s="15" t="s">
        <v>32</v>
      </c>
      <c r="Q11" s="15" t="s">
        <v>45</v>
      </c>
      <c r="R11" s="74">
        <f>5+5+5+5+10+1+5</f>
        <v>36</v>
      </c>
      <c r="S11" s="72">
        <f>R11/R16</f>
        <v>0.28125</v>
      </c>
    </row>
    <row r="12" spans="2:19">
      <c r="B12" s="12">
        <v>4</v>
      </c>
      <c r="C12" s="24" t="s">
        <v>28</v>
      </c>
      <c r="D12" s="13"/>
      <c r="E12" s="15" t="s">
        <v>32</v>
      </c>
      <c r="G12" s="15" t="s">
        <v>47</v>
      </c>
      <c r="I12" s="15" t="s">
        <v>48</v>
      </c>
      <c r="K12" s="15" t="s">
        <v>32</v>
      </c>
      <c r="M12" s="15" t="s">
        <v>32</v>
      </c>
      <c r="O12" s="15" t="s">
        <v>32</v>
      </c>
      <c r="Q12" s="15" t="s">
        <v>48</v>
      </c>
      <c r="R12" s="74">
        <f>1+3+2+1+1+1+2</f>
        <v>11</v>
      </c>
      <c r="S12" s="72">
        <f>R12/R16</f>
        <v>8.59375E-2</v>
      </c>
    </row>
    <row r="13" spans="2:19">
      <c r="B13" s="12">
        <v>5</v>
      </c>
      <c r="C13" s="13" t="s">
        <v>30</v>
      </c>
      <c r="D13" s="13"/>
      <c r="E13" s="15" t="s">
        <v>32</v>
      </c>
      <c r="G13" s="15" t="s">
        <v>32</v>
      </c>
      <c r="I13" s="15" t="s">
        <v>46</v>
      </c>
      <c r="K13" s="15"/>
      <c r="M13" s="15" t="s">
        <v>32</v>
      </c>
      <c r="O13" s="15" t="s">
        <v>32</v>
      </c>
      <c r="Q13" s="15"/>
      <c r="R13" s="74">
        <f>1+1+2+0+1+1+0</f>
        <v>6</v>
      </c>
      <c r="S13" s="72">
        <f>R13/R16</f>
        <v>4.6875E-2</v>
      </c>
    </row>
    <row r="14" spans="2:19">
      <c r="B14" s="12">
        <v>1</v>
      </c>
      <c r="C14" s="24" t="s">
        <v>25</v>
      </c>
      <c r="D14" s="13"/>
      <c r="E14" s="15" t="s">
        <v>44</v>
      </c>
      <c r="G14" s="15" t="s">
        <v>51</v>
      </c>
      <c r="I14" s="15" t="s">
        <v>45</v>
      </c>
      <c r="K14" s="15" t="s">
        <v>51</v>
      </c>
      <c r="M14" s="15" t="s">
        <v>45</v>
      </c>
      <c r="O14" s="15" t="s">
        <v>53</v>
      </c>
      <c r="Q14" s="15" t="s">
        <v>44</v>
      </c>
      <c r="R14" s="74">
        <f>3+10+5+10+5+9+3</f>
        <v>45</v>
      </c>
      <c r="S14" s="72">
        <f>R14/R16</f>
        <v>0.3515625</v>
      </c>
    </row>
    <row r="15" spans="2:19" ht="16.5" thickBot="1">
      <c r="B15" s="12">
        <v>6</v>
      </c>
      <c r="C15" s="24" t="s">
        <v>29</v>
      </c>
      <c r="D15" s="13"/>
      <c r="E15" s="15" t="s">
        <v>32</v>
      </c>
      <c r="G15" s="15" t="s">
        <v>45</v>
      </c>
      <c r="I15" s="15" t="s">
        <v>32</v>
      </c>
      <c r="K15" s="15" t="s">
        <v>46</v>
      </c>
      <c r="M15" s="15"/>
      <c r="O15" s="15"/>
      <c r="Q15" s="15"/>
      <c r="R15" s="74">
        <f>1+5+1+2+0+0+0</f>
        <v>9</v>
      </c>
      <c r="S15" s="72">
        <f>R15/R16</f>
        <v>7.03125E-2</v>
      </c>
    </row>
    <row r="16" spans="2:19" ht="16.5" thickBot="1">
      <c r="B16" s="69"/>
      <c r="C16" s="70" t="s">
        <v>31</v>
      </c>
      <c r="D16" s="71"/>
      <c r="E16" s="68">
        <f>3+5+3+5+1+1</f>
        <v>18</v>
      </c>
      <c r="F16" s="3"/>
      <c r="G16" s="68">
        <f>5+5+3+3+1+2</f>
        <v>19</v>
      </c>
      <c r="H16" s="3"/>
      <c r="I16" s="68">
        <f>2+5+2+2+1</f>
        <v>12</v>
      </c>
      <c r="J16" s="3"/>
      <c r="K16" s="68">
        <f>1+2+3+4+3+2</f>
        <v>15</v>
      </c>
      <c r="L16" s="3"/>
      <c r="M16" s="68">
        <f>3+5+2+1+1+3</f>
        <v>15</v>
      </c>
      <c r="N16" s="3"/>
      <c r="O16" s="68">
        <f>1+5+5+1+1+1</f>
        <v>14</v>
      </c>
      <c r="P16" s="3"/>
      <c r="Q16" s="68">
        <f>3+2+3+2+4+1</f>
        <v>15</v>
      </c>
      <c r="R16" s="75">
        <f>SUM(R10:R15)</f>
        <v>128</v>
      </c>
      <c r="S16" s="76">
        <f>R16/R16</f>
        <v>1</v>
      </c>
    </row>
    <row r="17" spans="2:15">
      <c r="B17" s="1"/>
      <c r="C17" s="1"/>
      <c r="D17" s="1"/>
      <c r="E17" s="2"/>
      <c r="F17" s="1"/>
    </row>
    <row r="19" spans="2:15">
      <c r="C19" s="34"/>
      <c r="D19" s="31"/>
    </row>
    <row r="20" spans="2:15">
      <c r="B20" s="66"/>
      <c r="C20" s="24"/>
      <c r="D20" s="31"/>
    </row>
    <row r="21" spans="2:15">
      <c r="C21" s="13"/>
      <c r="D21" s="24"/>
    </row>
    <row r="22" spans="2:15">
      <c r="E22" s="12"/>
    </row>
    <row r="23" spans="2:15">
      <c r="E23" s="12"/>
    </row>
    <row r="24" spans="2:15"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2:15">
      <c r="B25" s="31"/>
      <c r="C25" s="34"/>
      <c r="D25" s="31"/>
      <c r="E25" s="74"/>
      <c r="F25" s="74"/>
    </row>
    <row r="26" spans="2:15">
      <c r="C26" s="24"/>
      <c r="D26" s="31"/>
      <c r="E26" s="74"/>
      <c r="F26" s="72"/>
    </row>
    <row r="27" spans="2:15">
      <c r="C27" s="13"/>
      <c r="D27" s="24"/>
      <c r="E27" s="74"/>
      <c r="F27" s="72"/>
    </row>
    <row r="28" spans="2:15">
      <c r="C28" s="24"/>
      <c r="D28" s="13"/>
      <c r="E28" s="74"/>
      <c r="F28" s="72"/>
    </row>
    <row r="29" spans="2:15">
      <c r="C29" s="13"/>
      <c r="D29" s="13"/>
      <c r="E29" s="74"/>
      <c r="F29" s="72"/>
    </row>
    <row r="30" spans="2:15">
      <c r="C30" s="24"/>
      <c r="D30" s="13"/>
      <c r="E30" s="74"/>
      <c r="F30" s="72"/>
    </row>
    <row r="31" spans="2:15">
      <c r="C31" s="24"/>
      <c r="D31" s="13"/>
      <c r="E31" s="74"/>
      <c r="F31" s="72"/>
    </row>
    <row r="32" spans="2:15">
      <c r="B32" s="66"/>
      <c r="C32" s="78"/>
      <c r="D32" s="79"/>
      <c r="E32" s="74"/>
      <c r="F32" s="72"/>
    </row>
    <row r="36" spans="2:15">
      <c r="E36" s="12"/>
    </row>
    <row r="37" spans="2:15">
      <c r="B37" s="66"/>
    </row>
    <row r="38" spans="2:15">
      <c r="E38" s="12"/>
    </row>
    <row r="39" spans="2:15">
      <c r="E39" s="12"/>
    </row>
    <row r="40" spans="2:15">
      <c r="E40" s="12"/>
    </row>
    <row r="41" spans="2:15">
      <c r="E41" s="12"/>
      <c r="K41" s="15"/>
      <c r="L41" s="15"/>
      <c r="M41" s="15"/>
      <c r="N41" s="15"/>
      <c r="O41" s="15"/>
    </row>
    <row r="42" spans="2:15">
      <c r="B42" s="31"/>
      <c r="C42" s="34"/>
      <c r="D42" s="31"/>
      <c r="E42" s="74"/>
      <c r="F42" s="74"/>
    </row>
    <row r="43" spans="2:15">
      <c r="C43" s="24"/>
      <c r="D43" s="31"/>
      <c r="E43" s="74"/>
      <c r="F43" s="72"/>
    </row>
    <row r="44" spans="2:15">
      <c r="C44" s="13"/>
      <c r="D44" s="24"/>
      <c r="E44" s="74"/>
      <c r="F44" s="72"/>
    </row>
    <row r="45" spans="2:15">
      <c r="C45" s="24"/>
      <c r="D45" s="13"/>
      <c r="E45" s="74"/>
      <c r="F45" s="72"/>
    </row>
    <row r="46" spans="2:15">
      <c r="C46" s="13"/>
      <c r="D46" s="13"/>
      <c r="E46" s="74"/>
      <c r="F46" s="72"/>
    </row>
    <row r="47" spans="2:15">
      <c r="C47" s="24"/>
      <c r="D47" s="13"/>
      <c r="E47" s="74"/>
      <c r="F47" s="72"/>
    </row>
    <row r="48" spans="2:15">
      <c r="C48" s="24"/>
      <c r="D48" s="13"/>
      <c r="E48" s="74"/>
      <c r="F48" s="72"/>
    </row>
    <row r="49" spans="2:6">
      <c r="B49" s="66"/>
      <c r="C49" s="78"/>
      <c r="D49" s="79"/>
      <c r="E49" s="74"/>
      <c r="F49" s="7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03AEC-63C8-554A-ACCF-DD7183C2CE07}">
  <dimension ref="B3:O33"/>
  <sheetViews>
    <sheetView topLeftCell="A3" workbookViewId="0">
      <selection activeCell="Q27" sqref="Q27"/>
    </sheetView>
  </sheetViews>
  <sheetFormatPr defaultColWidth="10.75" defaultRowHeight="15.75"/>
  <cols>
    <col min="1" max="1" width="6.75" style="12" customWidth="1"/>
    <col min="2" max="2" width="5.25" style="12" customWidth="1"/>
    <col min="3" max="3" width="20.75" style="12" bestFit="1" customWidth="1"/>
    <col min="4" max="4" width="6.75" style="12" customWidth="1"/>
    <col min="5" max="5" width="6.75" style="15" customWidth="1"/>
    <col min="6" max="48" width="6.75" style="12" customWidth="1"/>
    <col min="49" max="16384" width="10.75" style="12"/>
  </cols>
  <sheetData>
    <row r="3" spans="2:15">
      <c r="C3" s="34"/>
      <c r="D3" s="31"/>
    </row>
    <row r="4" spans="2:15">
      <c r="B4" s="66" t="s">
        <v>60</v>
      </c>
      <c r="C4" s="24"/>
      <c r="D4" s="31"/>
    </row>
    <row r="5" spans="2:15">
      <c r="B5" s="12" t="s">
        <v>49</v>
      </c>
      <c r="C5" s="13"/>
      <c r="D5" s="24"/>
    </row>
    <row r="6" spans="2:15">
      <c r="B6" s="12" t="s">
        <v>50</v>
      </c>
      <c r="E6" s="12"/>
    </row>
    <row r="7" spans="2:15">
      <c r="E7" s="12"/>
    </row>
    <row r="8" spans="2:15" ht="16.5" thickBot="1">
      <c r="B8" s="12" t="s">
        <v>54</v>
      </c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2:15" ht="16.5" thickBot="1">
      <c r="B9" s="28" t="s">
        <v>23</v>
      </c>
      <c r="C9" s="67" t="s">
        <v>24</v>
      </c>
      <c r="D9" s="28"/>
      <c r="E9" s="73" t="s">
        <v>31</v>
      </c>
      <c r="F9" s="75" t="s">
        <v>52</v>
      </c>
    </row>
    <row r="10" spans="2:15">
      <c r="B10" s="8">
        <v>1</v>
      </c>
      <c r="C10" s="23" t="s">
        <v>30</v>
      </c>
      <c r="D10" s="30"/>
      <c r="E10" s="73">
        <f>1+1+2+0+1+1+0</f>
        <v>6</v>
      </c>
      <c r="F10" s="72">
        <f>E10/E16</f>
        <v>4.6875E-2</v>
      </c>
    </row>
    <row r="11" spans="2:15">
      <c r="B11" s="12">
        <v>2</v>
      </c>
      <c r="C11" s="13" t="s">
        <v>27</v>
      </c>
      <c r="D11" s="24"/>
      <c r="E11" s="74">
        <f>3+3+2+3+2+5+3</f>
        <v>21</v>
      </c>
      <c r="F11" s="72">
        <f>E11/E16</f>
        <v>0.1640625</v>
      </c>
    </row>
    <row r="12" spans="2:15">
      <c r="B12" s="12">
        <v>3</v>
      </c>
      <c r="C12" s="24" t="s">
        <v>26</v>
      </c>
      <c r="D12" s="13"/>
      <c r="E12" s="74">
        <f>5+5+5+5+10+1+5</f>
        <v>36</v>
      </c>
      <c r="F12" s="72">
        <f>E12/E16</f>
        <v>0.28125</v>
      </c>
    </row>
    <row r="13" spans="2:15">
      <c r="B13" s="12">
        <v>4</v>
      </c>
      <c r="C13" s="13" t="s">
        <v>25</v>
      </c>
      <c r="D13" s="13"/>
      <c r="E13" s="74">
        <f>3+10+5+10+5+9+3</f>
        <v>45</v>
      </c>
      <c r="F13" s="72">
        <f>E13/E16</f>
        <v>0.3515625</v>
      </c>
    </row>
    <row r="14" spans="2:15">
      <c r="B14" s="12">
        <v>5</v>
      </c>
      <c r="C14" s="24" t="s">
        <v>28</v>
      </c>
      <c r="D14" s="13"/>
      <c r="E14" s="74">
        <f>1+3+2+1+1+1+2</f>
        <v>11</v>
      </c>
      <c r="F14" s="72">
        <f>E14/E16</f>
        <v>8.59375E-2</v>
      </c>
    </row>
    <row r="15" spans="2:15" ht="16.5" thickBot="1">
      <c r="B15" s="12">
        <v>6</v>
      </c>
      <c r="C15" s="24" t="s">
        <v>29</v>
      </c>
      <c r="D15" s="13"/>
      <c r="E15" s="74">
        <f>1+5+1+2+0+0+0</f>
        <v>9</v>
      </c>
      <c r="F15" s="72">
        <f>E15/E16</f>
        <v>7.03125E-2</v>
      </c>
    </row>
    <row r="16" spans="2:15" ht="16.5" thickBot="1">
      <c r="B16" s="69"/>
      <c r="C16" s="70" t="s">
        <v>31</v>
      </c>
      <c r="D16" s="71"/>
      <c r="E16" s="75">
        <f>SUM(E10:E15)</f>
        <v>128</v>
      </c>
      <c r="F16" s="76">
        <f>E16/E16</f>
        <v>1</v>
      </c>
    </row>
    <row r="20" spans="2:15">
      <c r="E20" s="12"/>
    </row>
    <row r="21" spans="2:15">
      <c r="B21" s="66"/>
    </row>
    <row r="22" spans="2:15">
      <c r="E22" s="12"/>
    </row>
    <row r="23" spans="2:15">
      <c r="E23" s="12"/>
    </row>
    <row r="24" spans="2:15">
      <c r="E24" s="12"/>
    </row>
    <row r="25" spans="2:15">
      <c r="E25" s="12"/>
      <c r="K25" s="15"/>
      <c r="L25" s="15"/>
      <c r="M25" s="15"/>
      <c r="N25" s="15"/>
      <c r="O25" s="15"/>
    </row>
    <row r="26" spans="2:15">
      <c r="B26" s="31"/>
      <c r="C26" s="34"/>
      <c r="D26" s="31"/>
      <c r="E26" s="74"/>
      <c r="F26" s="74"/>
    </row>
    <row r="27" spans="2:15">
      <c r="C27" s="24"/>
      <c r="D27" s="31"/>
      <c r="E27" s="74"/>
      <c r="F27" s="72"/>
    </row>
    <row r="28" spans="2:15">
      <c r="C28" s="13"/>
      <c r="D28" s="24"/>
      <c r="E28" s="74"/>
      <c r="F28" s="72"/>
    </row>
    <row r="29" spans="2:15">
      <c r="C29" s="24"/>
      <c r="D29" s="13"/>
      <c r="E29" s="74"/>
      <c r="F29" s="72"/>
    </row>
    <row r="30" spans="2:15">
      <c r="C30" s="13"/>
      <c r="D30" s="13"/>
      <c r="E30" s="74"/>
      <c r="F30" s="72"/>
    </row>
    <row r="31" spans="2:15">
      <c r="C31" s="24"/>
      <c r="D31" s="13"/>
      <c r="E31" s="74"/>
      <c r="F31" s="72"/>
    </row>
    <row r="32" spans="2:15">
      <c r="C32" s="24"/>
      <c r="D32" s="13"/>
      <c r="E32" s="74"/>
      <c r="F32" s="72"/>
    </row>
    <row r="33" spans="2:6">
      <c r="B33" s="66"/>
      <c r="C33" s="78"/>
      <c r="D33" s="79"/>
      <c r="E33" s="74"/>
      <c r="F33" s="7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D88F1-D9C3-C84F-80DD-FFD2F3CE3CBD}">
  <dimension ref="B2:O16"/>
  <sheetViews>
    <sheetView topLeftCell="A16" workbookViewId="0">
      <selection activeCell="N11" sqref="N11"/>
    </sheetView>
  </sheetViews>
  <sheetFormatPr defaultColWidth="10.75" defaultRowHeight="15.75"/>
  <cols>
    <col min="1" max="1" width="6.75" style="12" customWidth="1"/>
    <col min="2" max="2" width="5.25" style="12" customWidth="1"/>
    <col min="3" max="3" width="20.75" style="12" bestFit="1" customWidth="1"/>
    <col min="4" max="4" width="6.75" style="12" customWidth="1"/>
    <col min="5" max="5" width="6.75" style="15" customWidth="1"/>
    <col min="6" max="48" width="6.75" style="12" customWidth="1"/>
    <col min="49" max="16384" width="10.75" style="12"/>
  </cols>
  <sheetData>
    <row r="2" spans="2:15">
      <c r="E2" s="12"/>
    </row>
    <row r="3" spans="2:15">
      <c r="B3" s="66" t="s">
        <v>58</v>
      </c>
      <c r="F3" s="1"/>
    </row>
    <row r="4" spans="2:15">
      <c r="B4" s="12" t="s">
        <v>55</v>
      </c>
      <c r="E4" s="12"/>
    </row>
    <row r="5" spans="2:15">
      <c r="B5" s="12" t="s">
        <v>56</v>
      </c>
      <c r="E5" s="12"/>
    </row>
    <row r="6" spans="2:15">
      <c r="B6" s="12" t="s">
        <v>57</v>
      </c>
      <c r="E6" s="12"/>
    </row>
    <row r="7" spans="2:15" ht="16.5" thickBot="1">
      <c r="E7" s="12"/>
      <c r="K7" s="15"/>
      <c r="L7" s="15"/>
      <c r="M7" s="15"/>
      <c r="N7" s="15"/>
      <c r="O7" s="15"/>
    </row>
    <row r="8" spans="2:15" ht="16.5" thickBot="1">
      <c r="B8" s="28" t="s">
        <v>23</v>
      </c>
      <c r="C8" s="67" t="s">
        <v>24</v>
      </c>
      <c r="D8" s="28"/>
      <c r="E8" s="73" t="s">
        <v>31</v>
      </c>
      <c r="F8" s="75" t="s">
        <v>52</v>
      </c>
    </row>
    <row r="9" spans="2:15">
      <c r="B9" s="8">
        <v>1</v>
      </c>
      <c r="C9" s="23" t="s">
        <v>25</v>
      </c>
      <c r="D9" s="30"/>
      <c r="E9" s="73">
        <f>3+10+5+10+5+9+3</f>
        <v>45</v>
      </c>
      <c r="F9" s="77">
        <f>E9/E15</f>
        <v>0.3515625</v>
      </c>
    </row>
    <row r="10" spans="2:15">
      <c r="B10" s="12">
        <v>2</v>
      </c>
      <c r="C10" s="13" t="s">
        <v>26</v>
      </c>
      <c r="D10" s="24"/>
      <c r="E10" s="74">
        <f>5+5+5+5+10+1+5</f>
        <v>36</v>
      </c>
      <c r="F10" s="77">
        <f>E10/E15</f>
        <v>0.28125</v>
      </c>
    </row>
    <row r="11" spans="2:15">
      <c r="B11" s="12">
        <v>3</v>
      </c>
      <c r="C11" s="24" t="s">
        <v>27</v>
      </c>
      <c r="D11" s="13"/>
      <c r="E11" s="74">
        <f>3+3+2+3+2+5+3</f>
        <v>21</v>
      </c>
      <c r="F11" s="77">
        <f>E11/E15</f>
        <v>0.1640625</v>
      </c>
    </row>
    <row r="12" spans="2:15">
      <c r="B12" s="12">
        <v>4</v>
      </c>
      <c r="C12" s="13" t="s">
        <v>28</v>
      </c>
      <c r="D12" s="13"/>
      <c r="E12" s="74">
        <f>1+3+2+1+1+1+2</f>
        <v>11</v>
      </c>
      <c r="F12" s="72">
        <f>E12/E15</f>
        <v>8.59375E-2</v>
      </c>
    </row>
    <row r="13" spans="2:15">
      <c r="B13" s="12">
        <v>5</v>
      </c>
      <c r="C13" s="24" t="s">
        <v>29</v>
      </c>
      <c r="D13" s="13"/>
      <c r="E13" s="74">
        <f>1+5+1+2+0+0+0</f>
        <v>9</v>
      </c>
      <c r="F13" s="72">
        <f>E13/E15</f>
        <v>7.03125E-2</v>
      </c>
      <c r="H13" s="24"/>
      <c r="I13" s="13"/>
      <c r="J13" s="74"/>
      <c r="K13" s="72"/>
    </row>
    <row r="14" spans="2:15" ht="16.5" thickBot="1">
      <c r="B14" s="12">
        <v>6</v>
      </c>
      <c r="C14" s="24" t="s">
        <v>30</v>
      </c>
      <c r="D14" s="13"/>
      <c r="E14" s="74">
        <f>1+1+2+0+1+1+0</f>
        <v>6</v>
      </c>
      <c r="F14" s="72">
        <f>E14/E15</f>
        <v>4.6875E-2</v>
      </c>
    </row>
    <row r="15" spans="2:15" ht="16.5" thickBot="1">
      <c r="B15" s="69"/>
      <c r="C15" s="70" t="s">
        <v>31</v>
      </c>
      <c r="D15" s="71"/>
      <c r="E15" s="75">
        <f>SUM(E9:E14)</f>
        <v>128</v>
      </c>
      <c r="F15" s="76">
        <f>E15/E15</f>
        <v>1</v>
      </c>
    </row>
    <row r="16" spans="2:15">
      <c r="B16" s="1"/>
      <c r="C16" s="1"/>
      <c r="D16" s="1"/>
      <c r="E16" s="2"/>
      <c r="F16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5FBAC-1AFC-B440-A6AA-15DF0379C78C}">
  <dimension ref="B2:O25"/>
  <sheetViews>
    <sheetView workbookViewId="0">
      <selection activeCell="E29" sqref="E29"/>
    </sheetView>
  </sheetViews>
  <sheetFormatPr defaultColWidth="10.75" defaultRowHeight="15.75"/>
  <cols>
    <col min="1" max="1" width="6.75" style="12" customWidth="1"/>
    <col min="2" max="2" width="5.25" style="12" customWidth="1"/>
    <col min="3" max="3" width="20.75" style="12" bestFit="1" customWidth="1"/>
    <col min="4" max="4" width="17.5" style="80" bestFit="1" customWidth="1"/>
    <col min="5" max="5" width="12.25" style="15" bestFit="1" customWidth="1"/>
    <col min="6" max="6" width="11.25" style="80" bestFit="1" customWidth="1"/>
    <col min="7" max="7" width="14.25" style="80" bestFit="1" customWidth="1"/>
    <col min="8" max="8" width="17.25" style="80" bestFit="1" customWidth="1"/>
    <col min="9" max="9" width="14" style="80" bestFit="1" customWidth="1"/>
    <col min="10" max="10" width="6.75" style="80" customWidth="1"/>
    <col min="11" max="48" width="6.75" style="12" customWidth="1"/>
    <col min="49" max="16384" width="10.75" style="12"/>
  </cols>
  <sheetData>
    <row r="2" spans="2:15">
      <c r="E2" s="80"/>
    </row>
    <row r="3" spans="2:15">
      <c r="B3" s="66" t="s">
        <v>89</v>
      </c>
      <c r="F3" s="81"/>
    </row>
    <row r="4" spans="2:15">
      <c r="B4" s="12" t="s">
        <v>67</v>
      </c>
      <c r="C4" s="12" t="s">
        <v>90</v>
      </c>
      <c r="E4" s="80"/>
    </row>
    <row r="5" spans="2:15">
      <c r="B5" s="12" t="s">
        <v>12</v>
      </c>
      <c r="C5" s="12" t="s">
        <v>91</v>
      </c>
      <c r="E5" s="80"/>
    </row>
    <row r="6" spans="2:15">
      <c r="B6" s="12" t="s">
        <v>14</v>
      </c>
      <c r="C6" s="12" t="s">
        <v>92</v>
      </c>
      <c r="E6" s="80"/>
    </row>
    <row r="7" spans="2:15" ht="16.899999999999999" customHeight="1">
      <c r="B7" s="12" t="s">
        <v>32</v>
      </c>
      <c r="C7" s="12" t="s">
        <v>93</v>
      </c>
      <c r="E7" s="80"/>
      <c r="K7" s="15"/>
      <c r="L7" s="15"/>
      <c r="M7" s="15"/>
      <c r="N7" s="15"/>
      <c r="O7" s="15"/>
    </row>
    <row r="8" spans="2:15" ht="16.5" thickBot="1">
      <c r="B8" s="82"/>
      <c r="C8" s="83"/>
      <c r="D8" s="83"/>
      <c r="E8" s="84"/>
      <c r="F8" s="83"/>
      <c r="G8" s="83"/>
      <c r="H8" s="83"/>
      <c r="I8" s="83"/>
      <c r="J8" s="85"/>
      <c r="K8" s="86"/>
    </row>
    <row r="9" spans="2:15" ht="16.5" thickBot="1">
      <c r="B9" s="87" t="s">
        <v>61</v>
      </c>
      <c r="C9" s="88"/>
      <c r="D9" s="89" t="s">
        <v>62</v>
      </c>
      <c r="E9" s="89" t="s">
        <v>63</v>
      </c>
      <c r="F9" s="89" t="s">
        <v>64</v>
      </c>
      <c r="G9" s="89" t="s">
        <v>65</v>
      </c>
      <c r="H9" s="90"/>
      <c r="I9" s="89"/>
      <c r="J9" s="85"/>
      <c r="K9" s="86"/>
    </row>
    <row r="10" spans="2:15">
      <c r="B10" s="84" t="s">
        <v>66</v>
      </c>
      <c r="C10" s="84"/>
      <c r="D10" s="91" t="s">
        <v>67</v>
      </c>
      <c r="E10" s="91" t="s">
        <v>12</v>
      </c>
      <c r="F10" s="91" t="s">
        <v>12</v>
      </c>
      <c r="G10" s="91" t="s">
        <v>12</v>
      </c>
      <c r="H10" s="91"/>
      <c r="I10" s="91"/>
      <c r="J10" s="85"/>
      <c r="K10" s="86"/>
    </row>
    <row r="11" spans="2:15">
      <c r="B11" s="84" t="s">
        <v>68</v>
      </c>
      <c r="C11" s="84"/>
      <c r="D11" s="91" t="s">
        <v>69</v>
      </c>
      <c r="E11" s="91" t="s">
        <v>69</v>
      </c>
      <c r="F11" s="91" t="s">
        <v>67</v>
      </c>
      <c r="G11" s="91" t="s">
        <v>67</v>
      </c>
      <c r="H11" s="91"/>
      <c r="I11" s="91"/>
      <c r="J11" s="85"/>
      <c r="K11" s="86"/>
    </row>
    <row r="12" spans="2:15">
      <c r="B12" s="84" t="s">
        <v>70</v>
      </c>
      <c r="C12" s="84"/>
      <c r="D12" s="91" t="s">
        <v>32</v>
      </c>
      <c r="E12" s="91" t="s">
        <v>32</v>
      </c>
      <c r="F12" s="91" t="s">
        <v>32</v>
      </c>
      <c r="G12" s="91" t="s">
        <v>32</v>
      </c>
      <c r="H12" s="91"/>
      <c r="I12" s="91"/>
      <c r="J12" s="85"/>
      <c r="K12" s="86"/>
    </row>
    <row r="13" spans="2:15" ht="16.5" thickBot="1">
      <c r="B13" s="84" t="s">
        <v>71</v>
      </c>
      <c r="C13" s="84"/>
      <c r="D13" s="91" t="s">
        <v>32</v>
      </c>
      <c r="E13" s="91" t="s">
        <v>32</v>
      </c>
      <c r="F13" s="91" t="s">
        <v>32</v>
      </c>
      <c r="G13" s="91" t="s">
        <v>32</v>
      </c>
      <c r="H13" s="91"/>
      <c r="I13" s="91"/>
      <c r="J13" s="85"/>
      <c r="K13" s="86"/>
    </row>
    <row r="14" spans="2:15" ht="16.5" thickBot="1">
      <c r="B14" s="87" t="s">
        <v>72</v>
      </c>
      <c r="C14" s="88"/>
      <c r="D14" s="89" t="s">
        <v>73</v>
      </c>
      <c r="E14" s="89" t="s">
        <v>74</v>
      </c>
      <c r="F14" s="89" t="s">
        <v>75</v>
      </c>
      <c r="G14" s="89" t="s">
        <v>76</v>
      </c>
      <c r="H14" s="89" t="s">
        <v>77</v>
      </c>
      <c r="I14" s="89" t="s">
        <v>78</v>
      </c>
      <c r="J14" s="85"/>
      <c r="K14" s="86"/>
    </row>
    <row r="15" spans="2:15">
      <c r="B15" s="84" t="s">
        <v>79</v>
      </c>
      <c r="C15" s="84"/>
      <c r="D15" s="91" t="s">
        <v>12</v>
      </c>
      <c r="E15" s="91" t="s">
        <v>12</v>
      </c>
      <c r="F15" s="91" t="s">
        <v>12</v>
      </c>
      <c r="G15" s="91" t="s">
        <v>12</v>
      </c>
      <c r="H15" s="91" t="s">
        <v>12</v>
      </c>
      <c r="I15" s="91" t="s">
        <v>67</v>
      </c>
      <c r="J15" s="85"/>
      <c r="K15" s="86"/>
    </row>
    <row r="16" spans="2:15">
      <c r="B16" s="84" t="s">
        <v>80</v>
      </c>
      <c r="C16" s="84"/>
      <c r="D16" s="91" t="s">
        <v>69</v>
      </c>
      <c r="E16" s="91" t="s">
        <v>69</v>
      </c>
      <c r="F16" s="91" t="s">
        <v>67</v>
      </c>
      <c r="G16" s="91" t="s">
        <v>67</v>
      </c>
      <c r="H16" s="91" t="s">
        <v>67</v>
      </c>
      <c r="I16" s="91" t="s">
        <v>67</v>
      </c>
      <c r="J16" s="85"/>
      <c r="K16" s="86"/>
    </row>
    <row r="17" spans="2:11">
      <c r="B17" s="84" t="s">
        <v>81</v>
      </c>
      <c r="C17" s="84"/>
      <c r="D17" s="91" t="s">
        <v>14</v>
      </c>
      <c r="E17" s="91" t="s">
        <v>14</v>
      </c>
      <c r="F17" s="91" t="s">
        <v>14</v>
      </c>
      <c r="G17" s="91" t="s">
        <v>14</v>
      </c>
      <c r="H17" s="91" t="s">
        <v>14</v>
      </c>
      <c r="I17" s="91" t="s">
        <v>14</v>
      </c>
      <c r="J17" s="85"/>
      <c r="K17" s="86"/>
    </row>
    <row r="18" spans="2:11">
      <c r="B18" s="84" t="s">
        <v>71</v>
      </c>
      <c r="C18" s="84"/>
      <c r="D18" s="91" t="s">
        <v>32</v>
      </c>
      <c r="E18" s="91" t="s">
        <v>32</v>
      </c>
      <c r="F18" s="91" t="s">
        <v>32</v>
      </c>
      <c r="G18" s="91" t="s">
        <v>32</v>
      </c>
      <c r="H18" s="91" t="s">
        <v>32</v>
      </c>
      <c r="I18" s="91" t="s">
        <v>32</v>
      </c>
      <c r="J18" s="85"/>
      <c r="K18" s="86"/>
    </row>
    <row r="19" spans="2:11" ht="16.5" thickBot="1">
      <c r="B19" s="84" t="s">
        <v>70</v>
      </c>
      <c r="C19" s="84"/>
      <c r="D19" s="91" t="s">
        <v>12</v>
      </c>
      <c r="E19" s="91" t="s">
        <v>32</v>
      </c>
      <c r="F19" s="91" t="s">
        <v>32</v>
      </c>
      <c r="G19" s="91" t="s">
        <v>32</v>
      </c>
      <c r="H19" s="91" t="s">
        <v>32</v>
      </c>
      <c r="I19" s="91" t="s">
        <v>32</v>
      </c>
      <c r="J19" s="85"/>
      <c r="K19" s="86"/>
    </row>
    <row r="20" spans="2:11" ht="16.5" thickBot="1">
      <c r="B20" s="87" t="s">
        <v>82</v>
      </c>
      <c r="C20" s="88"/>
      <c r="D20" s="90" t="s">
        <v>83</v>
      </c>
      <c r="E20" s="90" t="s">
        <v>84</v>
      </c>
      <c r="F20" s="90" t="s">
        <v>85</v>
      </c>
      <c r="G20" s="90" t="s">
        <v>86</v>
      </c>
      <c r="H20" s="90"/>
      <c r="I20" s="90"/>
      <c r="J20" s="85"/>
      <c r="K20" s="86"/>
    </row>
    <row r="21" spans="2:11">
      <c r="B21" s="84" t="s">
        <v>87</v>
      </c>
      <c r="C21" s="84"/>
      <c r="D21" s="91" t="s">
        <v>67</v>
      </c>
      <c r="E21" s="91" t="s">
        <v>67</v>
      </c>
      <c r="F21" s="91" t="s">
        <v>67</v>
      </c>
      <c r="G21" s="91" t="s">
        <v>67</v>
      </c>
      <c r="H21" s="91"/>
      <c r="I21" s="91"/>
      <c r="J21" s="85"/>
      <c r="K21" s="86"/>
    </row>
    <row r="22" spans="2:11" ht="16.5" thickBot="1">
      <c r="B22" s="92" t="s">
        <v>88</v>
      </c>
      <c r="C22" s="92"/>
      <c r="D22" s="93" t="s">
        <v>12</v>
      </c>
      <c r="E22" s="93" t="s">
        <v>12</v>
      </c>
      <c r="F22" s="93" t="s">
        <v>12</v>
      </c>
      <c r="G22" s="93" t="s">
        <v>67</v>
      </c>
      <c r="H22" s="93"/>
      <c r="I22" s="93"/>
      <c r="J22" s="85"/>
      <c r="K22" s="86"/>
    </row>
    <row r="23" spans="2:11">
      <c r="B23" s="86"/>
      <c r="C23" s="86"/>
      <c r="D23" s="85"/>
      <c r="E23" s="94"/>
      <c r="F23" s="85"/>
      <c r="G23" s="85"/>
      <c r="H23" s="85"/>
      <c r="I23" s="85"/>
      <c r="J23" s="85"/>
      <c r="K23" s="86"/>
    </row>
    <row r="24" spans="2:11">
      <c r="B24" s="86"/>
      <c r="C24" s="86"/>
      <c r="D24" s="85"/>
      <c r="E24" s="94"/>
      <c r="F24" s="85"/>
      <c r="G24" s="85"/>
      <c r="H24" s="85"/>
      <c r="I24" s="85"/>
      <c r="J24" s="85"/>
      <c r="K24" s="86"/>
    </row>
    <row r="25" spans="2:11">
      <c r="B25" s="86"/>
      <c r="C25" s="86"/>
      <c r="D25" s="85"/>
      <c r="E25" s="94"/>
      <c r="F25" s="85"/>
      <c r="G25" s="85"/>
      <c r="H25" s="85"/>
      <c r="I25" s="85"/>
      <c r="J25" s="85"/>
      <c r="K25" s="8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5D037-7F05-4940-98C2-483A9865BC33}">
  <dimension ref="B1:R24"/>
  <sheetViews>
    <sheetView zoomScale="91" workbookViewId="0">
      <selection activeCell="F9" sqref="F9"/>
    </sheetView>
  </sheetViews>
  <sheetFormatPr defaultColWidth="10.75" defaultRowHeight="14.25"/>
  <cols>
    <col min="1" max="1" width="6.75" style="99" customWidth="1"/>
    <col min="2" max="2" width="11" style="96" bestFit="1" customWidth="1"/>
    <col min="3" max="3" width="11.5" style="96" bestFit="1" customWidth="1"/>
    <col min="4" max="4" width="10.75" style="96" bestFit="1" customWidth="1"/>
    <col min="5" max="5" width="9.625" style="96" customWidth="1"/>
    <col min="6" max="6" width="11.5" style="96" bestFit="1" customWidth="1"/>
    <col min="7" max="7" width="11.75" style="96" customWidth="1"/>
    <col min="8" max="8" width="13" style="96" customWidth="1"/>
    <col min="9" max="9" width="7.5" style="96" bestFit="1" customWidth="1"/>
    <col min="10" max="10" width="12.75" style="96" bestFit="1" customWidth="1"/>
    <col min="11" max="11" width="12.25" style="96" bestFit="1" customWidth="1"/>
    <col min="12" max="12" width="10.75" style="96" bestFit="1" customWidth="1"/>
    <col min="13" max="13" width="15.75" style="97" bestFit="1" customWidth="1"/>
    <col min="14" max="18" width="13" style="97" customWidth="1"/>
    <col min="19" max="48" width="6.75" style="99" customWidth="1"/>
    <col min="49" max="16384" width="10.75" style="99"/>
  </cols>
  <sheetData>
    <row r="1" spans="2:18" ht="15"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13"/>
    </row>
    <row r="2" spans="2:18" s="114" customFormat="1" ht="45">
      <c r="B2" s="115" t="s">
        <v>94</v>
      </c>
      <c r="C2" s="115" t="s">
        <v>95</v>
      </c>
      <c r="D2" s="115" t="s">
        <v>96</v>
      </c>
      <c r="E2" s="115" t="s">
        <v>109</v>
      </c>
      <c r="F2" s="115" t="s">
        <v>97</v>
      </c>
      <c r="G2" s="115" t="s">
        <v>99</v>
      </c>
      <c r="H2" s="115" t="s">
        <v>98</v>
      </c>
      <c r="I2" s="115" t="s">
        <v>115</v>
      </c>
      <c r="J2" s="115" t="s">
        <v>107</v>
      </c>
      <c r="K2" s="115" t="s">
        <v>100</v>
      </c>
      <c r="L2" s="115" t="s">
        <v>101</v>
      </c>
      <c r="M2" s="116" t="s">
        <v>102</v>
      </c>
      <c r="O2" s="117"/>
      <c r="P2" s="117"/>
      <c r="Q2" s="117"/>
      <c r="R2" s="117"/>
    </row>
    <row r="3" spans="2:18" s="102" customFormat="1" ht="30">
      <c r="B3" s="105"/>
      <c r="C3" s="105"/>
      <c r="D3" s="105"/>
      <c r="E3" s="111" t="s">
        <v>111</v>
      </c>
      <c r="F3" s="111"/>
      <c r="G3" s="111" t="s">
        <v>112</v>
      </c>
      <c r="H3" s="111"/>
      <c r="I3" s="111" t="s">
        <v>116</v>
      </c>
      <c r="J3" s="111"/>
      <c r="K3" s="111" t="s">
        <v>114</v>
      </c>
      <c r="L3" s="111" t="s">
        <v>113</v>
      </c>
      <c r="M3" s="106"/>
      <c r="O3" s="100"/>
      <c r="P3" s="100"/>
      <c r="Q3" s="100"/>
      <c r="R3" s="100"/>
    </row>
    <row r="4" spans="2:18" s="102" customFormat="1" ht="15">
      <c r="B4" s="107"/>
      <c r="C4" s="107"/>
      <c r="D4" s="107"/>
      <c r="E4" s="112" t="s">
        <v>110</v>
      </c>
      <c r="F4" s="112"/>
      <c r="G4" s="112" t="s">
        <v>110</v>
      </c>
      <c r="H4" s="112"/>
      <c r="I4" s="112" t="s">
        <v>110</v>
      </c>
      <c r="J4" s="112"/>
      <c r="K4" s="112" t="s">
        <v>110</v>
      </c>
      <c r="L4" s="107"/>
      <c r="M4" s="108"/>
      <c r="O4" s="100"/>
      <c r="P4" s="100"/>
      <c r="Q4" s="100"/>
      <c r="R4" s="100"/>
    </row>
    <row r="5" spans="2:18" s="103" customFormat="1" ht="71.25">
      <c r="B5" s="109" t="s">
        <v>104</v>
      </c>
      <c r="C5" s="109" t="s">
        <v>103</v>
      </c>
      <c r="D5" s="109" t="s">
        <v>105</v>
      </c>
      <c r="E5" s="109">
        <v>7</v>
      </c>
      <c r="F5" s="109" t="s">
        <v>106</v>
      </c>
      <c r="G5" s="109">
        <v>7</v>
      </c>
      <c r="H5" s="109" t="s">
        <v>117</v>
      </c>
      <c r="I5" s="109">
        <v>1</v>
      </c>
      <c r="J5" s="109" t="s">
        <v>108</v>
      </c>
      <c r="K5" s="109">
        <v>9</v>
      </c>
      <c r="L5" s="109">
        <f>E5*G5*K5</f>
        <v>441</v>
      </c>
      <c r="M5" s="110" t="s">
        <v>118</v>
      </c>
      <c r="N5" s="98"/>
      <c r="O5" s="98"/>
      <c r="P5" s="98"/>
      <c r="Q5" s="98"/>
      <c r="R5" s="98"/>
    </row>
    <row r="9" spans="2:18" ht="16.899999999999999" customHeight="1">
      <c r="M9" s="98"/>
      <c r="N9" s="98"/>
      <c r="O9" s="98"/>
    </row>
    <row r="10" spans="2:18" ht="15">
      <c r="B10" s="104"/>
    </row>
    <row r="11" spans="2:18" ht="15">
      <c r="B11" s="104"/>
    </row>
    <row r="12" spans="2:18">
      <c r="D12" s="101"/>
      <c r="E12" s="101"/>
      <c r="F12" s="101"/>
      <c r="G12" s="101"/>
      <c r="H12" s="101"/>
      <c r="I12" s="101"/>
    </row>
    <row r="13" spans="2:18">
      <c r="D13" s="101"/>
      <c r="E13" s="101"/>
      <c r="F13" s="101"/>
      <c r="G13" s="101"/>
      <c r="H13" s="101"/>
      <c r="I13" s="101"/>
    </row>
    <row r="14" spans="2:18">
      <c r="D14" s="101"/>
      <c r="E14" s="101"/>
      <c r="F14" s="101"/>
      <c r="G14" s="101"/>
      <c r="H14" s="101"/>
      <c r="I14" s="101"/>
    </row>
    <row r="15" spans="2:18">
      <c r="D15" s="101"/>
      <c r="E15" s="101"/>
      <c r="F15" s="101"/>
      <c r="G15" s="101"/>
      <c r="H15" s="101"/>
      <c r="I15" s="101"/>
    </row>
    <row r="16" spans="2:18" ht="15">
      <c r="B16" s="104"/>
    </row>
    <row r="17" spans="2:9">
      <c r="D17" s="101"/>
      <c r="E17" s="101"/>
      <c r="F17" s="101"/>
      <c r="G17" s="101"/>
      <c r="H17" s="101"/>
      <c r="I17" s="101"/>
    </row>
    <row r="18" spans="2:9">
      <c r="D18" s="101"/>
      <c r="E18" s="101"/>
      <c r="F18" s="101"/>
      <c r="G18" s="101"/>
      <c r="H18" s="101"/>
      <c r="I18" s="101"/>
    </row>
    <row r="19" spans="2:9">
      <c r="D19" s="101"/>
      <c r="E19" s="101"/>
      <c r="F19" s="101"/>
      <c r="G19" s="101"/>
      <c r="H19" s="101"/>
      <c r="I19" s="101"/>
    </row>
    <row r="20" spans="2:9">
      <c r="D20" s="101"/>
      <c r="E20" s="101"/>
      <c r="F20" s="101"/>
      <c r="G20" s="101"/>
      <c r="H20" s="101"/>
      <c r="I20" s="101"/>
    </row>
    <row r="21" spans="2:9">
      <c r="D21" s="101"/>
      <c r="E21" s="101"/>
      <c r="F21" s="101"/>
      <c r="G21" s="101"/>
      <c r="H21" s="101"/>
      <c r="I21" s="101"/>
    </row>
    <row r="22" spans="2:9" ht="15">
      <c r="B22" s="104"/>
    </row>
    <row r="23" spans="2:9">
      <c r="D23" s="101"/>
      <c r="E23" s="101"/>
      <c r="F23" s="101"/>
      <c r="G23" s="101"/>
      <c r="H23" s="101"/>
      <c r="I23" s="101"/>
    </row>
    <row r="24" spans="2:9">
      <c r="D24" s="101"/>
      <c r="E24" s="101"/>
      <c r="F24" s="101"/>
      <c r="G24" s="101"/>
      <c r="H24" s="101"/>
      <c r="I24" s="10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45A37-AA91-754E-80C4-6274A880D04D}">
  <dimension ref="A4:G39"/>
  <sheetViews>
    <sheetView topLeftCell="A21" workbookViewId="0">
      <selection activeCell="E40" sqref="E40"/>
    </sheetView>
  </sheetViews>
  <sheetFormatPr defaultColWidth="10.75" defaultRowHeight="15.75"/>
  <cols>
    <col min="1" max="4" width="10.75" style="12"/>
    <col min="5" max="5" width="19.75" style="12" customWidth="1"/>
    <col min="6" max="16384" width="10.75" style="12"/>
  </cols>
  <sheetData>
    <row r="4" spans="2:6" ht="16.5" thickBot="1">
      <c r="B4" s="18" t="s">
        <v>119</v>
      </c>
      <c r="C4" s="18"/>
      <c r="D4" s="18"/>
      <c r="E4" s="21"/>
      <c r="F4" s="1"/>
    </row>
    <row r="5" spans="2:6" ht="16.5" thickBot="1">
      <c r="B5" s="18" t="s">
        <v>120</v>
      </c>
      <c r="C5" s="22"/>
      <c r="D5" s="148" t="s">
        <v>121</v>
      </c>
      <c r="E5" s="148" t="s">
        <v>122</v>
      </c>
      <c r="F5" s="1"/>
    </row>
    <row r="6" spans="2:6" ht="16.5" thickBot="1">
      <c r="B6" s="22" t="s">
        <v>7</v>
      </c>
      <c r="C6" s="22" t="s">
        <v>8</v>
      </c>
      <c r="D6" s="149"/>
      <c r="E6" s="149"/>
      <c r="F6" s="1"/>
    </row>
    <row r="7" spans="2:6">
      <c r="B7" s="119">
        <v>1</v>
      </c>
      <c r="C7" s="119">
        <v>3</v>
      </c>
      <c r="D7" s="120">
        <f>(C7+B7)/2</f>
        <v>2</v>
      </c>
      <c r="E7" s="119">
        <v>64</v>
      </c>
      <c r="F7" s="1"/>
    </row>
    <row r="8" spans="2:6">
      <c r="B8" s="119">
        <v>3</v>
      </c>
      <c r="C8" s="119">
        <v>5</v>
      </c>
      <c r="D8" s="121">
        <f>(B8+C8)/2</f>
        <v>4</v>
      </c>
      <c r="E8" s="119">
        <v>2200</v>
      </c>
      <c r="F8" s="1"/>
    </row>
    <row r="9" spans="2:6">
      <c r="B9" s="34">
        <v>5</v>
      </c>
      <c r="C9" s="34">
        <v>7</v>
      </c>
      <c r="D9" s="118">
        <f t="shared" ref="D9:D15" si="0">(B9+C9)/2</f>
        <v>6</v>
      </c>
      <c r="E9" s="34">
        <v>26995</v>
      </c>
      <c r="F9" s="1"/>
    </row>
    <row r="10" spans="2:6">
      <c r="B10" s="34">
        <v>7</v>
      </c>
      <c r="C10" s="34">
        <v>9</v>
      </c>
      <c r="D10" s="118">
        <f t="shared" si="0"/>
        <v>8</v>
      </c>
      <c r="E10" s="34">
        <v>121000</v>
      </c>
      <c r="F10" s="1"/>
    </row>
    <row r="11" spans="2:6">
      <c r="B11" s="34">
        <v>9</v>
      </c>
      <c r="C11" s="34">
        <v>11</v>
      </c>
      <c r="D11" s="118">
        <f t="shared" si="0"/>
        <v>10</v>
      </c>
      <c r="E11" s="34">
        <v>199471</v>
      </c>
      <c r="F11" s="1"/>
    </row>
    <row r="12" spans="2:6">
      <c r="B12" s="34">
        <v>11</v>
      </c>
      <c r="C12" s="34">
        <v>13</v>
      </c>
      <c r="D12" s="118">
        <f t="shared" si="0"/>
        <v>12</v>
      </c>
      <c r="E12" s="34">
        <v>120985</v>
      </c>
      <c r="F12" s="1"/>
    </row>
    <row r="13" spans="2:6">
      <c r="B13" s="34">
        <v>13</v>
      </c>
      <c r="C13" s="34">
        <v>15</v>
      </c>
      <c r="D13" s="118">
        <f t="shared" si="0"/>
        <v>14</v>
      </c>
      <c r="E13" s="34">
        <v>26000</v>
      </c>
    </row>
    <row r="14" spans="2:6">
      <c r="B14" s="119">
        <v>15</v>
      </c>
      <c r="C14" s="119">
        <v>17</v>
      </c>
      <c r="D14" s="121">
        <f t="shared" si="0"/>
        <v>16</v>
      </c>
      <c r="E14" s="119">
        <v>2250</v>
      </c>
    </row>
    <row r="15" spans="2:6" ht="16.5" thickBot="1">
      <c r="B15" s="119">
        <v>17</v>
      </c>
      <c r="C15" s="119">
        <v>19</v>
      </c>
      <c r="D15" s="121">
        <f t="shared" si="0"/>
        <v>18</v>
      </c>
      <c r="E15" s="119">
        <v>67</v>
      </c>
    </row>
    <row r="16" spans="2:6">
      <c r="B16" s="8" t="s">
        <v>126</v>
      </c>
      <c r="C16" s="8"/>
      <c r="D16" s="8"/>
      <c r="E16" s="123" t="s">
        <v>127</v>
      </c>
      <c r="F16" s="122" t="s">
        <v>130</v>
      </c>
    </row>
    <row r="17" spans="1:6">
      <c r="B17" s="12" t="s">
        <v>124</v>
      </c>
      <c r="E17" s="34" t="s">
        <v>125</v>
      </c>
      <c r="F17" s="122" t="s">
        <v>130</v>
      </c>
    </row>
    <row r="18" spans="1:6">
      <c r="A18" s="31" t="s">
        <v>12</v>
      </c>
      <c r="B18" s="12" t="s">
        <v>123</v>
      </c>
      <c r="C18" s="15"/>
      <c r="E18" s="34">
        <f>SUM(E7:E15)</f>
        <v>499032</v>
      </c>
    </row>
    <row r="19" spans="1:6">
      <c r="A19" s="31" t="s">
        <v>13</v>
      </c>
      <c r="B19" s="12" t="s">
        <v>128</v>
      </c>
      <c r="C19" s="15"/>
      <c r="E19" s="34">
        <f>E7+E8+E14+E15</f>
        <v>4581</v>
      </c>
    </row>
    <row r="20" spans="1:6" ht="16.5" thickBot="1">
      <c r="A20" s="31" t="s">
        <v>14</v>
      </c>
      <c r="B20" s="18" t="s">
        <v>129</v>
      </c>
      <c r="C20" s="18"/>
      <c r="D20" s="18"/>
      <c r="E20" s="130">
        <f>E19/E18*1000000</f>
        <v>9179.7720386668589</v>
      </c>
    </row>
    <row r="22" spans="1:6" ht="16.5" thickBot="1">
      <c r="B22" s="18" t="s">
        <v>0</v>
      </c>
      <c r="C22" s="18"/>
      <c r="D22" s="18"/>
      <c r="E22" s="21"/>
      <c r="F22" s="1"/>
    </row>
    <row r="23" spans="1:6" ht="16.5" thickBot="1">
      <c r="B23" s="5" t="s">
        <v>4</v>
      </c>
      <c r="C23" s="6">
        <v>1000000</v>
      </c>
      <c r="D23" s="1" t="s">
        <v>5</v>
      </c>
      <c r="E23" s="2"/>
      <c r="F23" s="1"/>
    </row>
    <row r="24" spans="1:6" ht="16.5" thickBot="1">
      <c r="B24" s="3" t="s">
        <v>1</v>
      </c>
      <c r="C24" s="3" t="s">
        <v>2</v>
      </c>
      <c r="D24" s="28" t="s">
        <v>3</v>
      </c>
      <c r="E24" s="4"/>
      <c r="F24" s="1"/>
    </row>
    <row r="25" spans="1:6">
      <c r="B25" s="8">
        <v>2</v>
      </c>
      <c r="C25" s="9">
        <v>308770</v>
      </c>
      <c r="D25" s="124">
        <f>1-C25/$C$23</f>
        <v>0.69123000000000001</v>
      </c>
      <c r="E25" s="11"/>
      <c r="F25" s="1"/>
    </row>
    <row r="26" spans="1:6">
      <c r="B26" s="12">
        <v>3</v>
      </c>
      <c r="C26" s="13">
        <v>66811</v>
      </c>
      <c r="D26" s="125">
        <f>1-C26/$C$23</f>
        <v>0.93318900000000005</v>
      </c>
      <c r="E26" s="15"/>
      <c r="F26" s="1"/>
    </row>
    <row r="27" spans="1:6">
      <c r="B27" s="12">
        <v>4</v>
      </c>
      <c r="C27" s="13">
        <v>6210</v>
      </c>
      <c r="D27" s="125">
        <f>1-C27/$C$23</f>
        <v>0.99378999999999995</v>
      </c>
      <c r="E27" s="15"/>
      <c r="F27" s="1"/>
    </row>
    <row r="28" spans="1:6">
      <c r="B28" s="12">
        <v>5</v>
      </c>
      <c r="C28" s="13">
        <v>233</v>
      </c>
      <c r="D28" s="125">
        <f>1-C28/$C$23</f>
        <v>0.99976699999999996</v>
      </c>
      <c r="E28" s="15"/>
      <c r="F28" s="1"/>
    </row>
    <row r="29" spans="1:6" ht="16.5" thickBot="1">
      <c r="B29" s="18">
        <v>6</v>
      </c>
      <c r="C29" s="19">
        <v>3.44</v>
      </c>
      <c r="D29" s="20">
        <f>1-C29/$C$23</f>
        <v>0.99999656000000003</v>
      </c>
      <c r="E29" s="21"/>
      <c r="F29" s="1"/>
    </row>
    <row r="30" spans="1:6">
      <c r="B30" s="1"/>
      <c r="C30" s="1"/>
      <c r="D30" s="1"/>
      <c r="E30" s="2"/>
      <c r="F30" s="1"/>
    </row>
    <row r="31" spans="1:6" ht="16.5" thickBot="1">
      <c r="B31" s="18" t="s">
        <v>6</v>
      </c>
      <c r="C31" s="18"/>
      <c r="D31" s="18"/>
      <c r="E31" s="21"/>
      <c r="F31" s="1"/>
    </row>
    <row r="32" spans="1:6" ht="16.5" thickBot="1">
      <c r="B32" s="18" t="s">
        <v>1</v>
      </c>
      <c r="C32" s="22" t="s">
        <v>7</v>
      </c>
      <c r="D32" s="29" t="s">
        <v>8</v>
      </c>
      <c r="E32" s="21"/>
      <c r="F32" s="1"/>
    </row>
    <row r="33" spans="2:7">
      <c r="B33" s="8">
        <v>1</v>
      </c>
      <c r="C33" s="9">
        <f>D34</f>
        <v>308770</v>
      </c>
      <c r="D33" s="126" t="s">
        <v>9</v>
      </c>
      <c r="E33" s="11"/>
      <c r="F33" s="1"/>
    </row>
    <row r="34" spans="2:7">
      <c r="B34" s="12">
        <v>2</v>
      </c>
      <c r="C34" s="13">
        <f>D35</f>
        <v>66811</v>
      </c>
      <c r="D34" s="13">
        <f>C25</f>
        <v>308770</v>
      </c>
      <c r="E34" s="15"/>
      <c r="F34" s="1"/>
    </row>
    <row r="35" spans="2:7">
      <c r="B35" s="127">
        <v>3</v>
      </c>
      <c r="C35" s="128">
        <f>D36</f>
        <v>6210</v>
      </c>
      <c r="D35" s="128">
        <f>C26</f>
        <v>66811</v>
      </c>
      <c r="E35" s="129"/>
      <c r="F35" s="127" t="s">
        <v>158</v>
      </c>
      <c r="G35" s="127"/>
    </row>
    <row r="36" spans="2:7">
      <c r="B36" s="12">
        <v>4</v>
      </c>
      <c r="C36" s="13">
        <f>C28</f>
        <v>233</v>
      </c>
      <c r="D36" s="13">
        <f>C27</f>
        <v>6210</v>
      </c>
      <c r="E36" s="15"/>
      <c r="F36" s="1"/>
    </row>
    <row r="37" spans="2:7">
      <c r="B37" s="12">
        <v>5</v>
      </c>
      <c r="C37" s="24">
        <f>C29</f>
        <v>3.44</v>
      </c>
      <c r="D37" s="13">
        <f>C28</f>
        <v>233</v>
      </c>
      <c r="E37" s="15"/>
      <c r="F37" s="1"/>
    </row>
    <row r="38" spans="2:7" ht="16.5" thickBot="1">
      <c r="B38" s="18">
        <v>6</v>
      </c>
      <c r="C38" s="19">
        <v>0</v>
      </c>
      <c r="D38" s="19">
        <f>C29</f>
        <v>3.44</v>
      </c>
      <c r="E38" s="21"/>
      <c r="F38" s="1"/>
    </row>
    <row r="39" spans="2:7">
      <c r="B39" s="1"/>
      <c r="C39" s="1"/>
      <c r="D39" s="1"/>
      <c r="E39" s="2"/>
      <c r="F39" s="1"/>
    </row>
  </sheetData>
  <mergeCells count="2">
    <mergeCell ref="E5:E6"/>
    <mergeCell ref="D5:D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05D73-6361-A345-B0C8-4FEABCD32C9B}">
  <dimension ref="B3:J20"/>
  <sheetViews>
    <sheetView zoomScale="75" workbookViewId="0">
      <selection activeCell="D25" sqref="D25"/>
    </sheetView>
  </sheetViews>
  <sheetFormatPr defaultColWidth="10.75" defaultRowHeight="15.75"/>
  <cols>
    <col min="1" max="6" width="10.75" style="1"/>
    <col min="7" max="7" width="14.75" style="1" bestFit="1" customWidth="1"/>
    <col min="8" max="9" width="8.75" style="1" bestFit="1" customWidth="1"/>
    <col min="10" max="16384" width="10.75" style="1"/>
  </cols>
  <sheetData>
    <row r="3" spans="2:10" ht="16.5" thickBot="1">
      <c r="B3" s="66" t="s">
        <v>131</v>
      </c>
      <c r="G3" s="12"/>
    </row>
    <row r="4" spans="2:10">
      <c r="B4" s="137"/>
      <c r="C4" s="137"/>
      <c r="D4" s="137"/>
      <c r="E4" s="138"/>
      <c r="F4" s="152" t="s">
        <v>142</v>
      </c>
      <c r="G4" s="150" t="s">
        <v>139</v>
      </c>
      <c r="H4" s="151"/>
      <c r="I4" s="151"/>
      <c r="J4" s="139"/>
    </row>
    <row r="5" spans="2:10">
      <c r="B5" s="66" t="s">
        <v>132</v>
      </c>
      <c r="C5" s="78"/>
      <c r="D5" s="79"/>
      <c r="E5" s="140"/>
      <c r="F5" s="153"/>
      <c r="G5" s="141" t="s">
        <v>138</v>
      </c>
      <c r="H5" s="66" t="s">
        <v>140</v>
      </c>
      <c r="I5" s="66" t="s">
        <v>141</v>
      </c>
      <c r="J5" s="139"/>
    </row>
    <row r="6" spans="2:10" ht="16.5" thickBot="1">
      <c r="B6" s="142"/>
      <c r="C6" s="143"/>
      <c r="D6" s="144"/>
      <c r="E6" s="145"/>
      <c r="F6" s="146" t="s">
        <v>149</v>
      </c>
      <c r="G6" s="147" t="s">
        <v>150</v>
      </c>
      <c r="H6" s="146" t="s">
        <v>151</v>
      </c>
      <c r="I6" s="146" t="s">
        <v>152</v>
      </c>
      <c r="J6" s="139"/>
    </row>
    <row r="7" spans="2:10">
      <c r="B7" s="95" t="s">
        <v>133</v>
      </c>
      <c r="C7" s="12"/>
      <c r="D7" s="31"/>
      <c r="E7" s="15"/>
      <c r="F7" s="131">
        <v>4</v>
      </c>
      <c r="G7" s="131">
        <v>0</v>
      </c>
      <c r="H7" s="132">
        <v>1</v>
      </c>
      <c r="I7" s="131">
        <v>0</v>
      </c>
    </row>
    <row r="8" spans="2:10">
      <c r="B8" s="95" t="s">
        <v>134</v>
      </c>
      <c r="C8" s="12"/>
      <c r="D8" s="24"/>
      <c r="E8" s="15"/>
      <c r="F8" s="131">
        <v>3</v>
      </c>
      <c r="G8" s="131">
        <v>0</v>
      </c>
      <c r="H8" s="131">
        <v>0</v>
      </c>
      <c r="I8" s="131">
        <v>-1</v>
      </c>
    </row>
    <row r="9" spans="2:10">
      <c r="B9" s="95" t="s">
        <v>135</v>
      </c>
      <c r="C9" s="12"/>
      <c r="D9" s="13"/>
      <c r="E9" s="15"/>
      <c r="F9" s="131">
        <v>5</v>
      </c>
      <c r="G9" s="131">
        <v>0</v>
      </c>
      <c r="H9" s="132">
        <v>-1</v>
      </c>
      <c r="I9" s="131">
        <v>1</v>
      </c>
    </row>
    <row r="10" spans="2:10">
      <c r="B10" s="95" t="s">
        <v>136</v>
      </c>
      <c r="C10" s="12"/>
      <c r="D10" s="13"/>
      <c r="E10" s="15"/>
      <c r="F10" s="131">
        <v>3</v>
      </c>
      <c r="G10" s="131">
        <v>0</v>
      </c>
      <c r="H10" s="132">
        <v>1</v>
      </c>
      <c r="I10" s="131">
        <v>1</v>
      </c>
    </row>
    <row r="11" spans="2:10" ht="16.5" thickBot="1">
      <c r="B11" s="95" t="s">
        <v>137</v>
      </c>
      <c r="C11" s="12"/>
      <c r="D11" s="13"/>
      <c r="E11" s="15"/>
      <c r="F11" s="131">
        <v>2</v>
      </c>
      <c r="G11" s="131">
        <v>0</v>
      </c>
      <c r="H11" s="132">
        <v>1</v>
      </c>
      <c r="I11" s="131">
        <v>-1</v>
      </c>
    </row>
    <row r="12" spans="2:10">
      <c r="B12" s="133" t="s">
        <v>146</v>
      </c>
      <c r="C12" s="23"/>
      <c r="D12" s="23"/>
      <c r="E12" s="11"/>
      <c r="F12" s="134"/>
      <c r="G12" s="134">
        <v>0</v>
      </c>
      <c r="H12" s="134">
        <v>3</v>
      </c>
      <c r="I12" s="134">
        <v>2</v>
      </c>
    </row>
    <row r="13" spans="2:10">
      <c r="B13" s="1" t="s">
        <v>147</v>
      </c>
      <c r="E13" s="2"/>
      <c r="F13" s="131"/>
      <c r="G13" s="131">
        <v>0</v>
      </c>
      <c r="H13" s="131">
        <v>1</v>
      </c>
      <c r="I13" s="131">
        <v>2</v>
      </c>
    </row>
    <row r="14" spans="2:10">
      <c r="B14" s="1" t="s">
        <v>148</v>
      </c>
      <c r="F14" s="131"/>
      <c r="G14" s="131">
        <f>COUNT(G7:G11)</f>
        <v>5</v>
      </c>
      <c r="H14" s="131">
        <v>1</v>
      </c>
      <c r="I14" s="131">
        <v>1</v>
      </c>
    </row>
    <row r="15" spans="2:10">
      <c r="B15" s="1" t="s">
        <v>143</v>
      </c>
      <c r="D15" s="1" t="s">
        <v>153</v>
      </c>
      <c r="F15" s="131"/>
      <c r="G15" s="131"/>
      <c r="H15" s="131">
        <f>H7*F7+H10*F10+H11*F11</f>
        <v>9</v>
      </c>
      <c r="I15" s="131">
        <f>I9*F9+I10*F10</f>
        <v>8</v>
      </c>
    </row>
    <row r="16" spans="2:10" ht="16.5" thickBot="1">
      <c r="B16" s="1" t="s">
        <v>144</v>
      </c>
      <c r="D16" s="1" t="s">
        <v>154</v>
      </c>
      <c r="F16" s="131"/>
      <c r="G16" s="131"/>
      <c r="H16" s="131">
        <f>H9*F9</f>
        <v>-5</v>
      </c>
      <c r="I16" s="131">
        <f>I8*F8+I11*F11</f>
        <v>-5</v>
      </c>
    </row>
    <row r="17" spans="2:9" ht="16.5" thickBot="1">
      <c r="B17" s="3" t="s">
        <v>145</v>
      </c>
      <c r="C17" s="3"/>
      <c r="D17" s="3" t="s">
        <v>155</v>
      </c>
      <c r="E17" s="3"/>
      <c r="F17" s="135"/>
      <c r="G17" s="135"/>
      <c r="H17" s="75">
        <f>H15+H16</f>
        <v>4</v>
      </c>
      <c r="I17" s="75">
        <f>I15+I16</f>
        <v>3</v>
      </c>
    </row>
    <row r="18" spans="2:9">
      <c r="F18" s="131"/>
      <c r="G18" s="131"/>
      <c r="H18" s="131"/>
      <c r="I18" s="131"/>
    </row>
    <row r="19" spans="2:9">
      <c r="B19" s="1" t="s">
        <v>156</v>
      </c>
      <c r="F19" s="131"/>
      <c r="G19" s="136">
        <f>H17</f>
        <v>4</v>
      </c>
      <c r="H19" s="131" t="s">
        <v>157</v>
      </c>
      <c r="I19" s="136" t="str">
        <f>H5</f>
        <v>Option A</v>
      </c>
    </row>
    <row r="20" spans="2:9">
      <c r="F20" s="131"/>
      <c r="G20" s="131"/>
      <c r="H20" s="131"/>
      <c r="I20" s="131"/>
    </row>
  </sheetData>
  <mergeCells count="2">
    <mergeCell ref="G4:I4"/>
    <mergeCell ref="F4:F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6Sigma</vt:lpstr>
      <vt:lpstr>Fishbone</vt:lpstr>
      <vt:lpstr>Check Sheet</vt:lpstr>
      <vt:lpstr>Histogram</vt:lpstr>
      <vt:lpstr>Pareto</vt:lpstr>
      <vt:lpstr>RACI</vt:lpstr>
      <vt:lpstr>FMEA</vt:lpstr>
      <vt:lpstr>Process Capability</vt:lpstr>
      <vt:lpstr>Solution Design Matrix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Mohamed Naser</cp:lastModifiedBy>
  <dcterms:created xsi:type="dcterms:W3CDTF">2019-11-10T10:08:10Z</dcterms:created>
  <dcterms:modified xsi:type="dcterms:W3CDTF">2022-02-07T10:12:55Z</dcterms:modified>
</cp:coreProperties>
</file>